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checkCompatibility="1" defaultThemeVersion="124226"/>
  <mc:AlternateContent xmlns:mc="http://schemas.openxmlformats.org/markup-compatibility/2006">
    <mc:Choice Requires="x15">
      <x15ac:absPath xmlns:x15ac="http://schemas.microsoft.com/office/spreadsheetml/2010/11/ac" url="C:\Users\48907200213\Desktop\Finantskontrollid\"/>
    </mc:Choice>
  </mc:AlternateContent>
  <xr:revisionPtr revIDLastSave="0" documentId="8_{1C3B6BB1-4D25-4D75-A975-77D8E0E5DF28}" xr6:coauthVersionLast="47" xr6:coauthVersionMax="47" xr10:uidLastSave="{00000000-0000-0000-0000-000000000000}"/>
  <bookViews>
    <workbookView xWindow="-120" yWindow="-120" windowWidth="29040" windowHeight="15840" tabRatio="833" firstSheet="5" activeTab="7" xr2:uid="{00000000-000D-0000-FFFF-FFFF00000000}"/>
  </bookViews>
  <sheets>
    <sheet name="A. Eelarve" sheetId="11" r:id="rId1"/>
    <sheet name="B. Maksetaotlus" sheetId="6" r:id="rId2"/>
    <sheet name="C. KULUARUANDE KOOND" sheetId="1" r:id="rId3"/>
    <sheet name="C1. Tööjõukulud" sheetId="13" r:id="rId4"/>
    <sheet name="C2. Sõidu- ja lähetuskulud" sheetId="10" r:id="rId5"/>
    <sheet name="C3. Seadmed, kinnisvara" sheetId="18" r:id="rId6"/>
    <sheet name=" C4. EL avalikustamise kulud" sheetId="15" r:id="rId7"/>
    <sheet name=" C5. Sihtrühmaga seotud kulud" sheetId="12" r:id="rId8"/>
    <sheet name="C6. Muud otsesed kulud" sheetId="20" r:id="rId9"/>
    <sheet name="Nähtamatu leht" sheetId="16" state="hidden" r:id="rId10"/>
    <sheet name="Leht1" sheetId="21" r:id="rId11"/>
  </sheets>
  <definedNames>
    <definedName name="Kinnituskiri" comment="Vali sobiv vastusevariant">'Nähtamatu leht'!$A$12:$A$14</definedName>
    <definedName name="Projekti_valdkond">'A. Eelarve'!$B$9</definedName>
    <definedName name="Valdkond">'Nähtamatu leht'!$A$1:$A$3</definedName>
    <definedName name="Ühik">'Nähtamatu leht'!$A$6:$A$9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1" l="1"/>
  <c r="D11" i="1"/>
  <c r="G461" i="12"/>
  <c r="G79" i="18" l="1"/>
  <c r="G176" i="13"/>
  <c r="G18" i="10"/>
  <c r="G20" i="10"/>
  <c r="G29" i="10" l="1"/>
  <c r="G750" i="12"/>
  <c r="G29" i="20"/>
  <c r="G193" i="12" l="1"/>
  <c r="G9" i="10"/>
  <c r="G35" i="18" l="1"/>
  <c r="E22" i="1" s="1"/>
  <c r="G328" i="12"/>
  <c r="G325" i="12"/>
  <c r="G322" i="12"/>
  <c r="G304" i="12"/>
  <c r="G316" i="12"/>
  <c r="G310" i="12"/>
  <c r="G307" i="12"/>
  <c r="G301" i="12"/>
  <c r="G298" i="12"/>
  <c r="G292" i="12"/>
  <c r="G18" i="13"/>
  <c r="G14" i="12"/>
  <c r="G286" i="12"/>
  <c r="G283" i="12"/>
  <c r="G280" i="12"/>
  <c r="G277" i="12"/>
  <c r="G274" i="12"/>
  <c r="G271" i="12"/>
  <c r="G268" i="12"/>
  <c r="G265" i="12"/>
  <c r="G262" i="12"/>
  <c r="G256" i="12"/>
  <c r="G259" i="12"/>
  <c r="G250" i="12"/>
  <c r="G247" i="12"/>
  <c r="G244" i="12"/>
  <c r="G241" i="12"/>
  <c r="G238" i="12"/>
  <c r="G235" i="12"/>
  <c r="G232" i="12"/>
  <c r="G229" i="12"/>
  <c r="G223" i="12"/>
  <c r="G220" i="12"/>
  <c r="G217" i="12"/>
  <c r="G214" i="12"/>
  <c r="G208" i="12"/>
  <c r="G205" i="12"/>
  <c r="G202" i="12"/>
  <c r="G199" i="12"/>
  <c r="G190" i="12"/>
  <c r="G187" i="12"/>
  <c r="G184" i="12"/>
  <c r="G181" i="12"/>
  <c r="G178" i="12"/>
  <c r="G175" i="12"/>
  <c r="G172" i="12"/>
  <c r="G169" i="12"/>
  <c r="G166" i="12"/>
  <c r="G163" i="12"/>
  <c r="G160" i="12"/>
  <c r="G157" i="12"/>
  <c r="G154" i="12"/>
  <c r="G151" i="12"/>
  <c r="G148" i="12"/>
  <c r="G145" i="12"/>
  <c r="G133" i="12"/>
  <c r="G130" i="12"/>
  <c r="G127" i="12"/>
  <c r="G124" i="12"/>
  <c r="G121" i="12"/>
  <c r="G115" i="12"/>
  <c r="G112" i="12"/>
  <c r="G109" i="12"/>
  <c r="G106" i="12"/>
  <c r="G103" i="12"/>
  <c r="G63" i="12"/>
  <c r="G60" i="12"/>
  <c r="G57" i="12"/>
  <c r="G54" i="12"/>
  <c r="G51" i="12"/>
  <c r="G48" i="12"/>
  <c r="G45" i="12"/>
  <c r="G42" i="12"/>
  <c r="G21" i="13"/>
  <c r="G15" i="13"/>
  <c r="G94" i="13" s="1"/>
  <c r="G5" i="10"/>
  <c r="L27" i="6"/>
  <c r="A10" i="15"/>
  <c r="A83" i="20"/>
  <c r="A65" i="20"/>
  <c r="A47" i="20"/>
  <c r="A29" i="20"/>
  <c r="G83" i="20"/>
  <c r="H25" i="1" s="1"/>
  <c r="G65" i="20"/>
  <c r="G25" i="1" s="1"/>
  <c r="A786" i="12"/>
  <c r="A768" i="12"/>
  <c r="A750" i="12"/>
  <c r="A329" i="12"/>
  <c r="G786" i="12"/>
  <c r="H24" i="1" s="1"/>
  <c r="G768" i="12"/>
  <c r="G24" i="1" s="1"/>
  <c r="A64" i="15"/>
  <c r="A28" i="15"/>
  <c r="A46" i="15"/>
  <c r="G64" i="15"/>
  <c r="H23" i="1" s="1"/>
  <c r="G46" i="15"/>
  <c r="G23" i="1" s="1"/>
  <c r="A115" i="18"/>
  <c r="A97" i="18"/>
  <c r="A79" i="18"/>
  <c r="A35" i="18"/>
  <c r="G115" i="18"/>
  <c r="H22" i="1" s="1"/>
  <c r="G97" i="18"/>
  <c r="G22" i="1" s="1"/>
  <c r="A65" i="10"/>
  <c r="A47" i="10"/>
  <c r="A29" i="10"/>
  <c r="G65" i="10"/>
  <c r="H21" i="1" s="1"/>
  <c r="G47" i="10"/>
  <c r="G21" i="1" s="1"/>
  <c r="A17" i="10"/>
  <c r="G214" i="13"/>
  <c r="H20" i="1" s="1"/>
  <c r="G195" i="13"/>
  <c r="G20" i="1" s="1"/>
  <c r="G37" i="11"/>
  <c r="G38" i="11"/>
  <c r="G39" i="11"/>
  <c r="G41" i="11"/>
  <c r="G42" i="11"/>
  <c r="G44" i="11"/>
  <c r="G45" i="11"/>
  <c r="G46" i="11"/>
  <c r="G48" i="11"/>
  <c r="G49" i="11"/>
  <c r="G50" i="11"/>
  <c r="G52" i="11"/>
  <c r="G53" i="11"/>
  <c r="G54" i="11"/>
  <c r="G55" i="11"/>
  <c r="G56" i="11"/>
  <c r="G57" i="11"/>
  <c r="G58" i="11"/>
  <c r="G59" i="11"/>
  <c r="G60" i="11"/>
  <c r="G61" i="11"/>
  <c r="G63" i="11"/>
  <c r="G62" i="11" s="1"/>
  <c r="C27" i="11" s="1"/>
  <c r="G64" i="11"/>
  <c r="G65" i="11"/>
  <c r="D13" i="1"/>
  <c r="D14" i="1"/>
  <c r="D15" i="1"/>
  <c r="G15" i="6"/>
  <c r="I15" i="6"/>
  <c r="K15" i="6"/>
  <c r="G14" i="6"/>
  <c r="I14" i="6" s="1"/>
  <c r="E15" i="6"/>
  <c r="E14" i="6"/>
  <c r="I30" i="6"/>
  <c r="G10" i="15"/>
  <c r="E23" i="1" s="1"/>
  <c r="F20" i="1"/>
  <c r="F21" i="1"/>
  <c r="L15" i="6"/>
  <c r="M26" i="6" s="1"/>
  <c r="K30" i="6"/>
  <c r="E30" i="6"/>
  <c r="C26" i="6"/>
  <c r="C27" i="6"/>
  <c r="C28" i="6"/>
  <c r="C29" i="6"/>
  <c r="C25" i="6"/>
  <c r="L16" i="6"/>
  <c r="G47" i="20"/>
  <c r="F25" i="1" s="1"/>
  <c r="E25" i="1"/>
  <c r="I12" i="1"/>
  <c r="I13" i="1"/>
  <c r="I14" i="1"/>
  <c r="I15" i="1"/>
  <c r="I11" i="1"/>
  <c r="M29" i="6"/>
  <c r="M28" i="6"/>
  <c r="M27" i="6"/>
  <c r="M25" i="6"/>
  <c r="L18" i="6"/>
  <c r="L17" i="6"/>
  <c r="L14" i="6"/>
  <c r="D18" i="11"/>
  <c r="G30" i="6"/>
  <c r="C29" i="11"/>
  <c r="C27" i="1" s="1"/>
  <c r="G28" i="15"/>
  <c r="F23" i="1" s="1"/>
  <c r="F24" i="1"/>
  <c r="L28" i="6"/>
  <c r="L29" i="6"/>
  <c r="G19" i="6"/>
  <c r="K14" i="6" l="1"/>
  <c r="I19" i="6"/>
  <c r="E19" i="6"/>
  <c r="G65" i="15"/>
  <c r="C30" i="6"/>
  <c r="G51" i="11"/>
  <c r="C26" i="11" s="1"/>
  <c r="C24" i="1" s="1"/>
  <c r="G47" i="11"/>
  <c r="C25" i="11" s="1"/>
  <c r="C23" i="1" s="1"/>
  <c r="G36" i="11"/>
  <c r="C22" i="11" s="1"/>
  <c r="K19" i="6"/>
  <c r="G43" i="11"/>
  <c r="C24" i="11" s="1"/>
  <c r="C22" i="1" s="1"/>
  <c r="G40" i="11"/>
  <c r="C23" i="11" s="1"/>
  <c r="C21" i="1" s="1"/>
  <c r="G215" i="13"/>
  <c r="D25" i="1"/>
  <c r="G116" i="18"/>
  <c r="F22" i="1"/>
  <c r="D22" i="1" s="1"/>
  <c r="C25" i="1"/>
  <c r="D23" i="1"/>
  <c r="G84" i="20"/>
  <c r="L19" i="6"/>
  <c r="M30" i="6"/>
  <c r="I16" i="1"/>
  <c r="G329" i="12"/>
  <c r="H26" i="1"/>
  <c r="H28" i="1" s="1"/>
  <c r="H11" i="1" s="1"/>
  <c r="L25" i="6" s="1"/>
  <c r="G26" i="1"/>
  <c r="G28" i="1" s="1"/>
  <c r="G12" i="1" s="1"/>
  <c r="G17" i="10"/>
  <c r="E21" i="1" s="1"/>
  <c r="D21" i="1" s="1"/>
  <c r="E20" i="1"/>
  <c r="I23" i="1" l="1"/>
  <c r="I25" i="1"/>
  <c r="I21" i="1"/>
  <c r="G66" i="11"/>
  <c r="G68" i="11" s="1"/>
  <c r="E24" i="1"/>
  <c r="D24" i="1" s="1"/>
  <c r="I24" i="1" s="1"/>
  <c r="G787" i="12"/>
  <c r="F26" i="1"/>
  <c r="C20" i="1"/>
  <c r="C26" i="1" s="1"/>
  <c r="C28" i="1" s="1"/>
  <c r="C28" i="11"/>
  <c r="D22" i="11" s="1"/>
  <c r="I22" i="1"/>
  <c r="G66" i="10"/>
  <c r="H12" i="1"/>
  <c r="L26" i="6" s="1"/>
  <c r="L30" i="6" s="1"/>
  <c r="G11" i="1"/>
  <c r="G16" i="1" s="1"/>
  <c r="D20" i="1"/>
  <c r="F27" i="1" l="1"/>
  <c r="F28" i="1" s="1"/>
  <c r="I20" i="1"/>
  <c r="E26" i="1"/>
  <c r="E27" i="1" s="1"/>
  <c r="C30" i="11"/>
  <c r="D27" i="11"/>
  <c r="D25" i="11"/>
  <c r="D23" i="11"/>
  <c r="D24" i="11"/>
  <c r="D26" i="11"/>
  <c r="H16" i="1"/>
  <c r="D26" i="1"/>
  <c r="I26" i="1" s="1"/>
  <c r="D27" i="1" l="1"/>
  <c r="I27" i="1" s="1"/>
  <c r="F11" i="1"/>
  <c r="F12" i="1"/>
  <c r="E28" i="1"/>
  <c r="E11" i="1" s="1"/>
  <c r="C15" i="11"/>
  <c r="C14" i="11"/>
  <c r="C17" i="11"/>
  <c r="C13" i="11"/>
  <c r="C16" i="11"/>
  <c r="F16" i="1" l="1"/>
  <c r="D28" i="1"/>
  <c r="I28" i="1" s="1"/>
  <c r="E12" i="1"/>
  <c r="C12" i="1"/>
  <c r="C15" i="6"/>
  <c r="C17" i="6"/>
  <c r="C14" i="1"/>
  <c r="C16" i="6"/>
  <c r="C13" i="1"/>
  <c r="C14" i="6"/>
  <c r="C11" i="1"/>
  <c r="C18" i="11"/>
  <c r="C15" i="1"/>
  <c r="C18" i="6"/>
  <c r="E16" i="1" l="1"/>
  <c r="D16" i="1"/>
  <c r="C19" i="6"/>
  <c r="C16" i="1"/>
  <c r="K13" i="6" l="1"/>
  <c r="E13" i="6"/>
  <c r="G13" i="6"/>
  <c r="I13" i="6"/>
</calcChain>
</file>

<file path=xl/sharedStrings.xml><?xml version="1.0" encoding="utf-8"?>
<sst xmlns="http://schemas.openxmlformats.org/spreadsheetml/2006/main" count="3904" uniqueCount="1484">
  <si>
    <t>Kuluaruande vorm</t>
  </si>
  <si>
    <t>Rea nr</t>
  </si>
  <si>
    <t>Kululiik</t>
  </si>
  <si>
    <t>AMIF</t>
  </si>
  <si>
    <t>Eelarve täitmise %</t>
  </si>
  <si>
    <t>Tööjõukulud</t>
  </si>
  <si>
    <t>2.</t>
  </si>
  <si>
    <t>3.</t>
  </si>
  <si>
    <t>Sihtrühmaga seotud tegevused</t>
  </si>
  <si>
    <t>PROJEKTI KULUD KOKKU</t>
  </si>
  <si>
    <t>Kavandatud eelarve</t>
  </si>
  <si>
    <t>Lähetuskulud kokku</t>
  </si>
  <si>
    <t>KAUDSED KULUD</t>
  </si>
  <si>
    <t>Rahastamisallikas</t>
  </si>
  <si>
    <t>Summa</t>
  </si>
  <si>
    <t>Riiklik kaasfinantseering</t>
  </si>
  <si>
    <t>Partnerite poolne kaasfinantseering</t>
  </si>
  <si>
    <t>Toetuse saaja omafinanantseering</t>
  </si>
  <si>
    <t>KOKKU</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</si>
  <si>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</si>
  <si>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</si>
  <si>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</si>
  <si>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Käibemaksukohuslase või mittekohuslase staatus on võrreldes toetuse taotluses tooduga muutunud</t>
  </si>
  <si>
    <t>VARJUPAIGA-, RÄNDE- JA INTEGRATSIOONIFOND</t>
  </si>
  <si>
    <t>Varjupaik</t>
  </si>
  <si>
    <t>Integratsioon</t>
  </si>
  <si>
    <t>Tagasipöördumine</t>
  </si>
  <si>
    <t>KOOND</t>
  </si>
  <si>
    <t>Otsesed kulud kokku</t>
  </si>
  <si>
    <t>Kaudsed kulud</t>
  </si>
  <si>
    <t>Projekti kulud kokku</t>
  </si>
  <si>
    <t>nr</t>
  </si>
  <si>
    <t>Kulu detailne kirjeldus</t>
  </si>
  <si>
    <t>Ühik</t>
  </si>
  <si>
    <t>PROJEKTI OTSESED KULUD</t>
  </si>
  <si>
    <t>1.</t>
  </si>
  <si>
    <t>tund</t>
  </si>
  <si>
    <t>PROJEKTI OTSESED KULUD KOKKU</t>
  </si>
  <si>
    <t>PROJEKTI KAUDSED KULUD</t>
  </si>
  <si>
    <t>Kogus</t>
  </si>
  <si>
    <t>% kogukuludest</t>
  </si>
  <si>
    <t xml:space="preserve">OTSESED KULUD </t>
  </si>
  <si>
    <t>Toetuse saaja:</t>
  </si>
  <si>
    <t>Toetuse taotleja:</t>
  </si>
  <si>
    <t>Projekti valdkond:</t>
  </si>
  <si>
    <t>Projekti käigus saadud muud sissetulekud</t>
  </si>
  <si>
    <t>SELGITUS</t>
  </si>
  <si>
    <t>Kuludokumendi väljastaja</t>
  </si>
  <si>
    <t>Kuludokumendi nimetus</t>
  </si>
  <si>
    <t>Kuludokumendi number</t>
  </si>
  <si>
    <t>Kuludokumendi kuupäev</t>
  </si>
  <si>
    <t>Kulu lühikirjeldus</t>
  </si>
  <si>
    <t>4. EL avalikustamise kulud</t>
  </si>
  <si>
    <t>4.</t>
  </si>
  <si>
    <t>kuu</t>
  </si>
  <si>
    <t>tk</t>
  </si>
  <si>
    <t>Osakaal %</t>
  </si>
  <si>
    <t>PROJEKTI MAKSUMUS KOKKU</t>
  </si>
  <si>
    <t xml:space="preserve">Tööjõukulud kokku </t>
  </si>
  <si>
    <t>Sihtühmaga seotud kulud</t>
  </si>
  <si>
    <t>EL avalikustamise kulud kokku</t>
  </si>
  <si>
    <t>Maksetaotluse vorm</t>
  </si>
  <si>
    <t>Maksed</t>
  </si>
  <si>
    <t>I</t>
  </si>
  <si>
    <t>II</t>
  </si>
  <si>
    <t>III</t>
  </si>
  <si>
    <t>Laekumise kuupäev pp/kk/aaaa</t>
  </si>
  <si>
    <t>Tabel 1. Projekti kavandatud maksed</t>
  </si>
  <si>
    <t>Tabel 2. Projekti jooksul laekunud maksed ja lõppmakse</t>
  </si>
  <si>
    <t>Toetusleping (punkt)</t>
  </si>
  <si>
    <t>1. Tööjõukulud</t>
  </si>
  <si>
    <t>Jah</t>
  </si>
  <si>
    <t>Ei</t>
  </si>
  <si>
    <t>Ei kohaldu</t>
  </si>
  <si>
    <t>VASTUS</t>
  </si>
  <si>
    <t>Mina, toetuse saaja, kinnitan, et:</t>
  </si>
  <si>
    <t>päev</t>
  </si>
  <si>
    <t>5.</t>
  </si>
  <si>
    <t>6.</t>
  </si>
  <si>
    <t>Seadmed, kinnisvara</t>
  </si>
  <si>
    <t>EL avalikustamise tegevused</t>
  </si>
  <si>
    <t>Muud otsesed kulud</t>
  </si>
  <si>
    <t>Seadmete/kinnisvaraga seotud kulud kokku</t>
  </si>
  <si>
    <t>Muud otsesed kulud kokku</t>
  </si>
  <si>
    <t>Tabel 2. Kuluaruande koond (EUR)</t>
  </si>
  <si>
    <t>Projekti pealkiri:</t>
  </si>
  <si>
    <t>Tabel 2. Projekti kululiikide koondtabel (EUR)</t>
  </si>
  <si>
    <t>Tabel 1. Projekti tulud allikate lõikes (EUR)</t>
  </si>
  <si>
    <t>Koostaja</t>
  </si>
  <si>
    <t>Toetuse saaja volitatud esindaja</t>
  </si>
  <si>
    <t>Näide:</t>
  </si>
  <si>
    <t>Siseministeerium</t>
  </si>
  <si>
    <t>Palgateatis veebruar 2016</t>
  </si>
  <si>
    <t>-</t>
  </si>
  <si>
    <t>1. Projektijuhi töötasu</t>
  </si>
  <si>
    <t>1.1.</t>
  </si>
  <si>
    <t>1.2.</t>
  </si>
  <si>
    <t>bruto töötasu</t>
  </si>
  <si>
    <t>sotsiaalmaks ja tööandja töötuskindlustusmakse</t>
  </si>
  <si>
    <t>2. Raamatupidaja töötasu</t>
  </si>
  <si>
    <t>MTÜ A&amp;O</t>
  </si>
  <si>
    <t>1. Materjalide tõlkimine ja trükkimine</t>
  </si>
  <si>
    <t>A4568</t>
  </si>
  <si>
    <t>Arve</t>
  </si>
  <si>
    <t>2. Sihrühma sõidu- ja majutuskulud</t>
  </si>
  <si>
    <t>2.1.</t>
  </si>
  <si>
    <t>Trükikoda OÜ</t>
  </si>
  <si>
    <t>B&amp;B</t>
  </si>
  <si>
    <t>1-2016</t>
  </si>
  <si>
    <t>20.02.16 toimunud ametnike koolitusel osalejate majutus 19.02.2016 (18 isikut)</t>
  </si>
  <si>
    <t>20.02.16 toimunud ametnike koolituse käsiraamatu trükk 20 eksemplari</t>
  </si>
  <si>
    <t>* Aruandlusperioodi kuluaruande ülesehitus peab vastama eelarvele</t>
  </si>
  <si>
    <t>* Aruandlusperioodi kuluaruande ülesehitus peab vastama eelarvele, st isikute kaupa eraldi välja tuua kuluread (eristada bruto töötasu, töötasult kinnipeetud maksud)</t>
  </si>
  <si>
    <t>2. Sõidu- ja lähetuskulud</t>
  </si>
  <si>
    <t>Ühiku hind</t>
  </si>
  <si>
    <t>Sõidu- ja lähetuskulud</t>
  </si>
  <si>
    <t>Sihtrühmaga seotud kulud</t>
  </si>
  <si>
    <t>EL avalikustamise kulud</t>
  </si>
  <si>
    <r>
      <t>Sihtrühmadega seotud kulud</t>
    </r>
    <r>
      <rPr>
        <strike/>
        <sz val="12"/>
        <rFont val="Times New Roman"/>
        <family val="1"/>
        <charset val="186"/>
      </rPr>
      <t xml:space="preserve"> </t>
    </r>
  </si>
  <si>
    <t xml:space="preserve">EL avalikustamise kulud </t>
  </si>
  <si>
    <t>5. Sihtrühmaga seotud kulud</t>
  </si>
  <si>
    <t>3. Seadmed/kinnisvara</t>
  </si>
  <si>
    <t>IV</t>
  </si>
  <si>
    <t>Maksetaotlus</t>
  </si>
  <si>
    <t>(nimi, allkiri)</t>
  </si>
  <si>
    <t>Projekti periood:</t>
  </si>
  <si>
    <r>
      <t xml:space="preserve">Projekti tegelikud kulud </t>
    </r>
    <r>
      <rPr>
        <i/>
        <sz val="12"/>
        <color theme="1"/>
        <rFont val="Times New Roman"/>
        <family val="1"/>
        <charset val="186"/>
      </rPr>
      <t>(tabelisse lisada ridasid vastavalt kuludokumentide arvule)</t>
    </r>
  </si>
  <si>
    <t>2.2.</t>
  </si>
  <si>
    <t>6. Muud otsesed kulud</t>
  </si>
  <si>
    <t>Tegelikud kulud kokku</t>
  </si>
  <si>
    <t>Tabel 1. Projekti maksumus ja kulud allikate lõikes (EUR)</t>
  </si>
  <si>
    <t>Projekti kavandatud kulud</t>
  </si>
  <si>
    <t>Projektijuht</t>
  </si>
  <si>
    <t>Projekti sekretär-raamatupidaja</t>
  </si>
  <si>
    <t>Projekti raamatupidaja</t>
  </si>
  <si>
    <t>Õpperuumid Tallinnas</t>
  </si>
  <si>
    <t xml:space="preserve">Pastakad </t>
  </si>
  <si>
    <t>Vihikud</t>
  </si>
  <si>
    <t>keeleõppe koordinaator</t>
  </si>
  <si>
    <t>Lastehoiuteenus</t>
  </si>
  <si>
    <t>Õppijate transpordikulu</t>
  </si>
  <si>
    <t>Tõlketeenus</t>
  </si>
  <si>
    <t>Projekti toimumise jooksul osalejate ühistranspordi kasutamise kulude hüvitamine, hinnanguline sõidukulu 2 €/kord, ca 50 korda koolituse vältel 5 osalejale</t>
  </si>
  <si>
    <t>Plakatid koolituskohtadesse</t>
  </si>
  <si>
    <t>Koolitusmatejal sihtrühmale praktilisteks tegevusteks (sh sissepääsupiletid)</t>
  </si>
  <si>
    <t>Koolitajate koostööseminarid</t>
  </si>
  <si>
    <t>Õppematerjalide ja testide koostamine ja parendamine</t>
  </si>
  <si>
    <t>Õppetehnika</t>
  </si>
  <si>
    <t>Koolitajate töötasu</t>
  </si>
  <si>
    <t>Koolitusassistendid kohapeal</t>
  </si>
  <si>
    <t>Koolitajate koostööseminar</t>
  </si>
  <si>
    <t>Õpperuumid väljaspool Tallinnat</t>
  </si>
  <si>
    <t>Koolitusmaterjalid</t>
  </si>
  <si>
    <t>Aktiivtegevused keeleõppes, ca 50 tundi inimese kohta, maksumus hinnanguliselt 0,8 € ühe õppija ühe koolitustunni kohta, 100 in</t>
  </si>
  <si>
    <t>Esinejatasu koostööseminaridel</t>
  </si>
  <si>
    <t>Eesti keele õpe rahvusvahelise kaitse saajatele 2020-2022</t>
  </si>
  <si>
    <t>01.04.2020-31.12.2022</t>
  </si>
  <si>
    <t>Teepauside kulu</t>
  </si>
  <si>
    <t>Tee jms kulu. Hinnanguliselt 40 € kuus</t>
  </si>
  <si>
    <t>Õpikud, printimine, paljundamine jm õppetööks vajalikud materjalid ja vahendid, ühe õppija kohta 40 €, 100 in</t>
  </si>
  <si>
    <t>Projektijuhi, koordinaatori, sekretäri, tõlgi, esinejate ja assistentide transpordi, toitlustus- ja majutuskulu</t>
  </si>
  <si>
    <t>Isikliku transpordi kasutamise hüvitamine 0,3 eurot/km või sõidukulud ühistranspordis, vajadusel majutus ja toitlustus</t>
  </si>
  <si>
    <t>1.1</t>
  </si>
  <si>
    <t>1.2</t>
  </si>
  <si>
    <t>1.3</t>
  </si>
  <si>
    <t>2.1</t>
  </si>
  <si>
    <t>2.2</t>
  </si>
  <si>
    <t>3.1</t>
  </si>
  <si>
    <t>3.2</t>
  </si>
  <si>
    <t>3.3</t>
  </si>
  <si>
    <t>86m2 3 õpperuumi Viimsi 55</t>
  </si>
  <si>
    <t>Vajadusel rendi maksmine 300 tundi x 20€</t>
  </si>
  <si>
    <t>4.1</t>
  </si>
  <si>
    <t>4.2</t>
  </si>
  <si>
    <t>4.3</t>
  </si>
  <si>
    <t>5.1</t>
  </si>
  <si>
    <t>5.2</t>
  </si>
  <si>
    <t>5.3</t>
  </si>
  <si>
    <t>5.4</t>
  </si>
  <si>
    <t>5.5</t>
  </si>
  <si>
    <t>5.6</t>
  </si>
  <si>
    <t>5.7</t>
  </si>
  <si>
    <t>5.8</t>
  </si>
  <si>
    <t>5.9</t>
  </si>
  <si>
    <t>5.10</t>
  </si>
  <si>
    <t>6.1</t>
  </si>
  <si>
    <t>6.2</t>
  </si>
  <si>
    <t>6.3</t>
  </si>
  <si>
    <t>Lisa 2</t>
  </si>
  <si>
    <t>Toetuslepingu juurde</t>
  </si>
  <si>
    <t>Eelmakse</t>
  </si>
  <si>
    <t>I vahemakse</t>
  </si>
  <si>
    <t>II vahemakse</t>
  </si>
  <si>
    <t>III vahemakse</t>
  </si>
  <si>
    <t>4.1.1.</t>
  </si>
  <si>
    <t>4.1.2.</t>
  </si>
  <si>
    <t>4.1.3.</t>
  </si>
  <si>
    <t>4.1.4.</t>
  </si>
  <si>
    <t>Tabel 3. Projekti detailne eelarve (EUR)</t>
  </si>
  <si>
    <t xml:space="preserve">Tabel 3. Toetuse saaja kinnitus </t>
  </si>
  <si>
    <t>Aruandlusperioodi 01/04/2020 - 31/12/2020 kulud</t>
  </si>
  <si>
    <t>Aruandlusperioodi 01/01/2021 - 30/09/2021 kulud</t>
  </si>
  <si>
    <t>Aruandlusperioodi 01/10/2021 - 30/04/2022 kulud</t>
  </si>
  <si>
    <t>Aruandlusperioodi 01/05/2022 - 31/12/2022 kulud</t>
  </si>
  <si>
    <t xml:space="preserve">Tegelikud kulud kokku </t>
  </si>
  <si>
    <t>SA Tartu Rahvaülikool</t>
  </si>
  <si>
    <t>AMIF2020-1</t>
  </si>
  <si>
    <t>tööleping. 33 kuud 680 eurot kuus brutotasuna, töömaht 16 tundi nädalas (0,4 koormusega ametikoht), lisaks töötasumaksud</t>
  </si>
  <si>
    <t>tööleping. 33 kuud 270 eurot kuus brutotasuna, töömaht 8 tundi nädalas (0,2 koormusega ametikoht), lisaks töötasumaksud</t>
  </si>
  <si>
    <t>tööleping. 33 kuud 390 eurot kuus brutotasuna, töömaht 12 tundi nädalas (0,3 koormusega ametikoht), lisaks töötasumaksud.</t>
  </si>
  <si>
    <t>Koolitajate transpordikulu koolituskohta ja koostööseminaridele</t>
  </si>
  <si>
    <t>Isikliku transpordi kasutamise hüvitamine 0,3 eurot/km või sõidukulud ühistranspordis. Koolituskohta (erandkorras, näiteks töökohapõhises õppes) hinnanguline kulu 10 € 1 kord, 50 korda kokku 500 €,  3 seminari, hinnanguline kulu 25 € 1 osaleja 1 seminar, 16 koolitajat</t>
  </si>
  <si>
    <t>Soetatakse 2 sülearvutit, 1 dataprojektor, 1 dokumendi kaamera.</t>
  </si>
  <si>
    <t>Logodega pastakate soetamine  sihtgrupile ja avalikustamise eesmärgil, 0,8 €/tk</t>
  </si>
  <si>
    <t>Logodega vihikute soetamine  sihtgrupile ja avalikustamise eesmärgil, 1 euro/tk</t>
  </si>
  <si>
    <t>Sisuline töö koolitajate ja õppijatega. Tööleping. 33 kuud 800 eurot kuus brutotasuna, töömaht 20 tundi nädalas (0,5 koormusega ametikoht), lisaks töötasumaksud</t>
  </si>
  <si>
    <t xml:space="preserve">Hinnanguline töömaht kokku Tallinnas ja mujal piirkondades väljapool Tartut 1400 tundi. Käsunduslepingu alusel 7,50 €/h, lisaks töötasumaksud. Pronoosime, et tekib vajadus kuni 3 assistendi kaasamiseks. </t>
  </si>
  <si>
    <t>A1-A2-B1 tasemel õppematerjalide täiendamine, B1-tase testi koostamine õpetajate poolt. Käsundusleping 45 tundi x 17 eurot, lisaks tööjõumaksud</t>
  </si>
  <si>
    <t>Hinnanguline tundide maht 250, tasu lapsehoidjale käsunduslepingu alusel, 6 €/h, lisaks töötasumaksud</t>
  </si>
  <si>
    <t>Õppijatele keeleõppe korralduse ja eesmärkide selgitamiseks, õppijate vajaduste mõistmiseks ning tagasiside andmiseks. Käsunduslepingu alusel 30 €/h, lisaks töötasumaksud</t>
  </si>
  <si>
    <t>Umbes 16 keeleõppe läbiviijat. Käsunduslepingu alusel 19 € tund, lisaks töötasumaksud</t>
  </si>
  <si>
    <t>Sisaldab ruumide renti, toitlustust, majutust, esitlustehnika kasutamist jm 2-päevasel koostööseminaril 20le (sh koolitajad, esineja, meeskonnaliikmed), osaleja kohta 150 €</t>
  </si>
  <si>
    <t>Sisaldab ruumide renti, toitlustust,esitlustehnika kasutamist jm 20le (sh koolitajad, esineja, meeskonnaliikmed), osaleja kohta 30 €</t>
  </si>
  <si>
    <t>Igal seminaril 1 esineja, kokku 3 esinejat-koolitajat, arve või käsunduslepingu alusel  300€ esineja/koolitaja, sisaldab tööjõumakse</t>
  </si>
  <si>
    <t>Aruandlusperioodi 01/01/2021 - 30/09/2021 kulud kokku</t>
  </si>
  <si>
    <t>Aruandlusperioodi 01/04/2020 - 31/12/2020 kulud kokku</t>
  </si>
  <si>
    <t>Aruandlusperioodi 01/10/2021 - 30/04/2022 kulud kokku</t>
  </si>
  <si>
    <t>Aruandlusperioodi 01/05/2022 - 31/12/2022 kulud kokku</t>
  </si>
  <si>
    <t xml:space="preserve"> Toetuse saaja: SA Tartu Rahvaülikool</t>
  </si>
  <si>
    <t>Projekti pealkiri: Eesti keele õpe rahvusvahelise kaitse saajatele 2020-2022</t>
  </si>
  <si>
    <t>Projekti tunnus: AMIF2020-1</t>
  </si>
  <si>
    <t>Projekti tunnus:</t>
  </si>
  <si>
    <t>Projekti nimi:</t>
  </si>
  <si>
    <t>5.5.</t>
  </si>
  <si>
    <t>Õppeks vajaliku veebikeskkonna Quizlet kasutusõiguse ostu hüvitamine Terje Kruusimaale.</t>
  </si>
  <si>
    <t>Iduleht OÜ</t>
  </si>
  <si>
    <t>arve</t>
  </si>
  <si>
    <t>20_16</t>
  </si>
  <si>
    <t>Õpikute "Naljaga pooleks" tellimine</t>
  </si>
  <si>
    <t>9_L</t>
  </si>
  <si>
    <t xml:space="preserve">Korraldus </t>
  </si>
  <si>
    <t>Virumaa Näitused OÜ</t>
  </si>
  <si>
    <t>98_2020</t>
  </si>
  <si>
    <t xml:space="preserve">tõlketeenus </t>
  </si>
  <si>
    <t>PT Mikro OÜ</t>
  </si>
  <si>
    <t>õppetehnika soetamine</t>
  </si>
  <si>
    <t>Keeleõppe koordinaator</t>
  </si>
  <si>
    <t>Kiri-Mari Kirjastus OÜ</t>
  </si>
  <si>
    <t>1454</t>
  </si>
  <si>
    <t>õpikute L nagu Lugemik ja E nagu eesti tellimine</t>
  </si>
  <si>
    <t>TervisEST OÜ</t>
  </si>
  <si>
    <t>37400-LV111</t>
  </si>
  <si>
    <t>esmaabikomplekt Vilmsi 55 õppeklassi</t>
  </si>
  <si>
    <t>korraldus</t>
  </si>
  <si>
    <t>11-L</t>
  </si>
  <si>
    <t>arvutid, data, dokumendikaamera</t>
  </si>
  <si>
    <t>Kaupmees&amp;CO AS</t>
  </si>
  <si>
    <t>SA0985340</t>
  </si>
  <si>
    <t>Seminarikulud 19.06.20</t>
  </si>
  <si>
    <t>KD Print OÜ</t>
  </si>
  <si>
    <t>202000466</t>
  </si>
  <si>
    <t>õppematerjalide väljaprint</t>
  </si>
  <si>
    <t>Siin&amp;Sääl OÜ</t>
  </si>
  <si>
    <t>2020007</t>
  </si>
  <si>
    <t>14-L</t>
  </si>
  <si>
    <t xml:space="preserve">19.6 seminari sõidukulude hüvitamine Merle Taggu </t>
  </si>
  <si>
    <t xml:space="preserve">19.6 seminari sõidukulude hüvitamine Tiiu Mihelson </t>
  </si>
  <si>
    <t>19.6 seminari sõidukulude hüvitamine Aive Mandel</t>
  </si>
  <si>
    <t>19.6 seminari sõidukulude hüvitamine Sirle Võtti</t>
  </si>
  <si>
    <t>13-L</t>
  </si>
  <si>
    <t>Riigi Kinnisvara AS</t>
  </si>
  <si>
    <t>1800100371</t>
  </si>
  <si>
    <t>1800100629</t>
  </si>
  <si>
    <t>Telia Eesti AS</t>
  </si>
  <si>
    <t>720202003342490</t>
  </si>
  <si>
    <t>Vilmsi 55 internet</t>
  </si>
  <si>
    <t>MP-reklaamtrükk OÜ</t>
  </si>
  <si>
    <t>200329</t>
  </si>
  <si>
    <t>logodega pastapliiatsid sihtgrupile jagamiseks</t>
  </si>
  <si>
    <t>15-L</t>
  </si>
  <si>
    <t>16-L</t>
  </si>
  <si>
    <t>8202003844841</t>
  </si>
  <si>
    <t>Sulemees OÜ</t>
  </si>
  <si>
    <t>Õpikute "Ma õpin eesti keelt" I ja II osa väljaprintide tellimine</t>
  </si>
  <si>
    <t>Zoom Video Communications Inc.</t>
  </si>
  <si>
    <t>INV19731471</t>
  </si>
  <si>
    <t>INV24872723</t>
  </si>
  <si>
    <t>INV30021440</t>
  </si>
  <si>
    <t>INV35127532</t>
  </si>
  <si>
    <t>1800102967</t>
  </si>
  <si>
    <t>1800103739</t>
  </si>
  <si>
    <t>9202004354551</t>
  </si>
  <si>
    <t>osaline. kogu arve summa 286,14</t>
  </si>
  <si>
    <t>osaline. kogu arve summa 212,61</t>
  </si>
  <si>
    <t>13.07 kontakttunni läbiviimiseks sõidukulude hüvitamine Merle Taggu Covid-19</t>
  </si>
  <si>
    <t>27.07 kontakttunni läbiviimiseks sõidukulude hüvitamine Merle Taggu Covid-19</t>
  </si>
  <si>
    <t>e-õppeks veebikeskkonna kasutajakonto tellimine Covid-19</t>
  </si>
  <si>
    <t>INV40284592</t>
  </si>
  <si>
    <t>22-L</t>
  </si>
  <si>
    <t>Rahva Raamat AS</t>
  </si>
  <si>
    <t>KA20060225</t>
  </si>
  <si>
    <t xml:space="preserve">Õpikute  tellimine </t>
  </si>
  <si>
    <t>1800104478</t>
  </si>
  <si>
    <t>1600006076</t>
  </si>
  <si>
    <t>1600006075</t>
  </si>
  <si>
    <t>kreeditarve arvele 1800102697</t>
  </si>
  <si>
    <t>kreeditarve arvele 1800101403</t>
  </si>
  <si>
    <t>1495</t>
  </si>
  <si>
    <t>24-L</t>
  </si>
  <si>
    <t>12.09 kontakttunni läbiviimiseks sõidukulude hüvitamine Merle Taggu Covid-19</t>
  </si>
  <si>
    <t>osaline. kogu arve summa 186,33</t>
  </si>
  <si>
    <t>osaline. kogu arve summa 225,82</t>
  </si>
  <si>
    <t>Kirjatark OÜ</t>
  </si>
  <si>
    <t>2300</t>
  </si>
  <si>
    <t>1800105582</t>
  </si>
  <si>
    <t>BDP Eesti OÜ</t>
  </si>
  <si>
    <t>171308</t>
  </si>
  <si>
    <t xml:space="preserve">koopiapaber </t>
  </si>
  <si>
    <t>Kingivabrik OÜ</t>
  </si>
  <si>
    <t>4073</t>
  </si>
  <si>
    <t>logodega vihikud sihtgrupile jagamiseks</t>
  </si>
  <si>
    <t>1800106919</t>
  </si>
  <si>
    <t>11202005390307</t>
  </si>
  <si>
    <t>osaline. kogu arve summa 223,77</t>
  </si>
  <si>
    <t>Tartu Rahvaülikool SA</t>
  </si>
  <si>
    <t>õiend</t>
  </si>
  <si>
    <t>30-L</t>
  </si>
  <si>
    <t xml:space="preserve">kulude hübitamine Merle Taggule praktilise kontakttunni läbiviimiseks 17.10.2020 </t>
  </si>
  <si>
    <t>INV52847739</t>
  </si>
  <si>
    <t>Pireka Eesti OÜ</t>
  </si>
  <si>
    <t>124278</t>
  </si>
  <si>
    <t xml:space="preserve"> Covid-19 kaitse- ja des.vahendid tundides kasutamiseks</t>
  </si>
  <si>
    <t>33-L</t>
  </si>
  <si>
    <t>osaline. kogu arve summa 233,85</t>
  </si>
  <si>
    <t>1800108757</t>
  </si>
  <si>
    <t>Eesti Rahvusraamatukogu</t>
  </si>
  <si>
    <t>10622586</t>
  </si>
  <si>
    <t>10623256</t>
  </si>
  <si>
    <t>digitaalsete õppematerjalide tellimine</t>
  </si>
  <si>
    <t>Mk.nr.</t>
  </si>
  <si>
    <t>Tasumise kuupäev</t>
  </si>
  <si>
    <t>Tasumise kuup.</t>
  </si>
  <si>
    <t>2.1.1.</t>
  </si>
  <si>
    <t>2.1.2.</t>
  </si>
  <si>
    <t>?</t>
  </si>
  <si>
    <t>2.1.3.</t>
  </si>
  <si>
    <t>2.2.1.</t>
  </si>
  <si>
    <t>2.2.2.</t>
  </si>
  <si>
    <t>2.2.3.</t>
  </si>
  <si>
    <t>2.2.4.</t>
  </si>
  <si>
    <t>2.2.5.</t>
  </si>
  <si>
    <t>2.2.6.</t>
  </si>
  <si>
    <t>2.2.7.</t>
  </si>
  <si>
    <t>3.1.1.</t>
  </si>
  <si>
    <t>3.1.2.</t>
  </si>
  <si>
    <t>3.2.1.</t>
  </si>
  <si>
    <t>3.2.2.</t>
  </si>
  <si>
    <t>6.2.2.</t>
  </si>
  <si>
    <t>3.2.3.</t>
  </si>
  <si>
    <t>3.2.4.</t>
  </si>
  <si>
    <t>3.2.5.</t>
  </si>
  <si>
    <t>3.2.6.</t>
  </si>
  <si>
    <t>3.2.7.</t>
  </si>
  <si>
    <t>3.2.8.</t>
  </si>
  <si>
    <t>3.2.9.</t>
  </si>
  <si>
    <t>3.2.10.</t>
  </si>
  <si>
    <t>3.2.11.</t>
  </si>
  <si>
    <t>3.2.12.</t>
  </si>
  <si>
    <t>3.2.13.</t>
  </si>
  <si>
    <t>3.2.14.</t>
  </si>
  <si>
    <t>3.2.15.</t>
  </si>
  <si>
    <t>3.2.19.</t>
  </si>
  <si>
    <t>3.2.17.</t>
  </si>
  <si>
    <t>3.2.16.</t>
  </si>
  <si>
    <t>3.2.18.</t>
  </si>
  <si>
    <t>Dokument kaustast puudu</t>
  </si>
  <si>
    <t>3.2.20.</t>
  </si>
  <si>
    <t>3.2.21.</t>
  </si>
  <si>
    <t>3.2.22.</t>
  </si>
  <si>
    <t>3.3.1.</t>
  </si>
  <si>
    <t>4.3.1.</t>
  </si>
  <si>
    <t>5.4.1.</t>
  </si>
  <si>
    <t>5.4.2.</t>
  </si>
  <si>
    <t>5.4.3.</t>
  </si>
  <si>
    <t>5.4.4.</t>
  </si>
  <si>
    <t>5.4.5.</t>
  </si>
  <si>
    <t>5.4.6.</t>
  </si>
  <si>
    <t>5.4.7.</t>
  </si>
  <si>
    <t>5.4.8.</t>
  </si>
  <si>
    <t>5.4.9.</t>
  </si>
  <si>
    <t>5.4.10.</t>
  </si>
  <si>
    <t>5.4.11.</t>
  </si>
  <si>
    <t>5.4.12.</t>
  </si>
  <si>
    <t>5.4.13.</t>
  </si>
  <si>
    <t>5.4.14.</t>
  </si>
  <si>
    <t>5.4.15.</t>
  </si>
  <si>
    <t>5.4.16.</t>
  </si>
  <si>
    <t>5.4.17.</t>
  </si>
  <si>
    <t>5.4.18.</t>
  </si>
  <si>
    <t>5.4.19.</t>
  </si>
  <si>
    <t>5.5.1.</t>
  </si>
  <si>
    <t>5.9.1.</t>
  </si>
  <si>
    <t>6.2.1.</t>
  </si>
  <si>
    <t>1.1. Ingrid Leinus -TL 17 lisa XII projektujuhi töötasu</t>
  </si>
  <si>
    <t>1.1.1.</t>
  </si>
  <si>
    <t>Palgaarvestus aprill, 2020</t>
  </si>
  <si>
    <t>1.1.2.</t>
  </si>
  <si>
    <t>1.2.1.</t>
  </si>
  <si>
    <t>1.2.2.</t>
  </si>
  <si>
    <t>1.3. Mari Preem TL.     - raamatupidaja töötasu</t>
  </si>
  <si>
    <t>1.3.1.</t>
  </si>
  <si>
    <t>1.3.2.</t>
  </si>
  <si>
    <t>1.4. Ingrid Leinus - projektijuhi töötasu</t>
  </si>
  <si>
    <t>1.4.1.</t>
  </si>
  <si>
    <t>1.4.2.</t>
  </si>
  <si>
    <t>Palgaarvestus mai, 2020</t>
  </si>
  <si>
    <t>1.5.1.</t>
  </si>
  <si>
    <t>1.5.2.</t>
  </si>
  <si>
    <t>1.6. Mari Preem   - raamatupidaja töötasu</t>
  </si>
  <si>
    <t>1.6.1.</t>
  </si>
  <si>
    <t>1.6.2.</t>
  </si>
  <si>
    <t>1.7. Ingrid Leinus - projektijuhi töötasu</t>
  </si>
  <si>
    <t>1.7.1.</t>
  </si>
  <si>
    <t>1.7.2.</t>
  </si>
  <si>
    <t>Palgaarvestus juuni, 2020</t>
  </si>
  <si>
    <t>1.8.1.</t>
  </si>
  <si>
    <t>1.8.2.</t>
  </si>
  <si>
    <t>1.9. Mari Preem   - raamatupidaja töötasu</t>
  </si>
  <si>
    <t>1.9.1.</t>
  </si>
  <si>
    <t>1.9.2.</t>
  </si>
  <si>
    <t>1.10. Ingrid Leinus - projektijuhi töötasu</t>
  </si>
  <si>
    <t>1.10.1.</t>
  </si>
  <si>
    <t>1.10.2.</t>
  </si>
  <si>
    <t>Palgaarvestus juuli, 2020</t>
  </si>
  <si>
    <t>1.11.1.</t>
  </si>
  <si>
    <t>1.11.2.</t>
  </si>
  <si>
    <t>1.12. Mari Preem   - raamatupidaja töötasu</t>
  </si>
  <si>
    <t>1.12.1.</t>
  </si>
  <si>
    <t>1.12.2.</t>
  </si>
  <si>
    <t>1.13.1.</t>
  </si>
  <si>
    <t>1.13.2.</t>
  </si>
  <si>
    <t>Palgaarvestus august, 2020</t>
  </si>
  <si>
    <t>1.14.1.</t>
  </si>
  <si>
    <t>1.14.2.</t>
  </si>
  <si>
    <t>1.15. Mari Preem   - raamatupidaja töötasu</t>
  </si>
  <si>
    <t>1.15.1.</t>
  </si>
  <si>
    <t>1.15.2.</t>
  </si>
  <si>
    <t>1.13. Ingrid Leinus - projektijuhi töötasu</t>
  </si>
  <si>
    <t>1.16. Ingrid Leinus - projektijuhi töötasu</t>
  </si>
  <si>
    <t>1.16.1.</t>
  </si>
  <si>
    <t>1.16.2.</t>
  </si>
  <si>
    <t>Palgaarvestus september, 2020</t>
  </si>
  <si>
    <t>1.17.1.</t>
  </si>
  <si>
    <t>1.17.2.</t>
  </si>
  <si>
    <t>1.18. Mari Preem   - raamatupidaja töötasu</t>
  </si>
  <si>
    <t>1.18.1.</t>
  </si>
  <si>
    <t>1.18.2.</t>
  </si>
  <si>
    <t>1.19. Ingrid Leinus - projektijuhi töötasu</t>
  </si>
  <si>
    <t>1.19.1.</t>
  </si>
  <si>
    <t>1.19.2.</t>
  </si>
  <si>
    <t>Palgaarvestus oktoober, 2020</t>
  </si>
  <si>
    <t>1.20.1.</t>
  </si>
  <si>
    <t>1.20.2.</t>
  </si>
  <si>
    <t>1.21. Mari Preem   - raamatupidaja töötasu</t>
  </si>
  <si>
    <t>1.21.1.</t>
  </si>
  <si>
    <t>1.21.2.</t>
  </si>
  <si>
    <t>5.2.1.Tiina Jääger koolitusassitent KL nr.12</t>
  </si>
  <si>
    <t>5.2.1.1.</t>
  </si>
  <si>
    <t>202007</t>
  </si>
  <si>
    <t>5.2.1.2.</t>
  </si>
  <si>
    <t>5.2.2.Tiina Jääger koolitusassitent KL nr.12</t>
  </si>
  <si>
    <t>202008</t>
  </si>
  <si>
    <t>5.2.2.1.</t>
  </si>
  <si>
    <t>5.2.2.2.</t>
  </si>
  <si>
    <t>5.2.3.Tiina Jääger koolitusassitent KL nr.12</t>
  </si>
  <si>
    <t>5.2.3.1.</t>
  </si>
  <si>
    <t>202009</t>
  </si>
  <si>
    <t>5.2.4. Külli Kuri koolitusassistent KL. nr.11</t>
  </si>
  <si>
    <t>5.2.4.1.</t>
  </si>
  <si>
    <t>5.2.4.2.</t>
  </si>
  <si>
    <t>5.2.5.Tiina Jääger koolitusassitent KL nr.12</t>
  </si>
  <si>
    <t>5.2.5.1.</t>
  </si>
  <si>
    <t>202010</t>
  </si>
  <si>
    <t>5.2.5.2.</t>
  </si>
  <si>
    <t>5.2.6.Tiina Jääger koolitusassitent KL nr.12</t>
  </si>
  <si>
    <t>5.2.6.1.</t>
  </si>
  <si>
    <t>5.2.6.2.</t>
  </si>
  <si>
    <t>202011</t>
  </si>
  <si>
    <t>5.2.7. Külli Kuri koolitusassistent KL. nr.11</t>
  </si>
  <si>
    <t>5.2.7.1.</t>
  </si>
  <si>
    <t>5.2.7.2.</t>
  </si>
  <si>
    <t>5.2.8.Tiina Jääger koolitusassitent KL nr.12</t>
  </si>
  <si>
    <t>5.2.8.1.</t>
  </si>
  <si>
    <t>5.2.8.2.</t>
  </si>
  <si>
    <t>202012</t>
  </si>
  <si>
    <t>5.10.1. Aive Mandel keeleõpetaja Tartu õppekohas KL nr.2</t>
  </si>
  <si>
    <t>5.10.1.1.</t>
  </si>
  <si>
    <t>5.10.1.2.</t>
  </si>
  <si>
    <t>5.10.2. Külli Kuri keeleõpetaja Tallina õppekohas KL nr.3</t>
  </si>
  <si>
    <t>5.10.2.1.</t>
  </si>
  <si>
    <t>5.10.2.2.</t>
  </si>
  <si>
    <t>202005</t>
  </si>
  <si>
    <t>5.10.3. Gunnel Koba keeleõpetaja Tallinna õppekohas KL nr.6</t>
  </si>
  <si>
    <t>5.10.3.1.</t>
  </si>
  <si>
    <t>5.10.3.2.</t>
  </si>
  <si>
    <t>5.10.4. Eveli Torma keeleõpetaja Tallinna õppekohas KL nr.7</t>
  </si>
  <si>
    <t>5.10.4.1.</t>
  </si>
  <si>
    <t>5.10.4.2.</t>
  </si>
  <si>
    <t>5.10.5. Merle Taggu keeleõpetaja Pärnu õppekohas KL nr.5</t>
  </si>
  <si>
    <t>5.10.5.1.</t>
  </si>
  <si>
    <t>5.10.5.2.</t>
  </si>
  <si>
    <t>5.10.6.2.</t>
  </si>
  <si>
    <t>5.10.6. Sirle Võtti keeleõpetaja Türi õppekohas KL nr.4</t>
  </si>
  <si>
    <t>5.10.6.1.</t>
  </si>
  <si>
    <t>5.10.7. Tiiu Mihelson keeleõpetaja Haapsalu õppekohas KL nr.1</t>
  </si>
  <si>
    <t>5.10.7.1.</t>
  </si>
  <si>
    <t>5.10.7.2.</t>
  </si>
  <si>
    <t>5.10.8. Aive Mandel keeleõpetaja Tartu õppekohas KL nr.2</t>
  </si>
  <si>
    <t>5.10.8.1.</t>
  </si>
  <si>
    <t>5.10.8.2.</t>
  </si>
  <si>
    <t>202006</t>
  </si>
  <si>
    <t>5.10.9. Külli Kuri keeleõpetaja Tallina õppekohas KL nr.3</t>
  </si>
  <si>
    <t>5.10.9.1.</t>
  </si>
  <si>
    <t>5.10.9.2.</t>
  </si>
  <si>
    <t>5.10.10. Gunnel Koba keeleõpetaja Tallinna õppekohas KL nr.6</t>
  </si>
  <si>
    <t>5.10.10.1.</t>
  </si>
  <si>
    <t>5.10.10.2.</t>
  </si>
  <si>
    <t>5.10.11.1.</t>
  </si>
  <si>
    <t>5.10.11.2.</t>
  </si>
  <si>
    <t>5.10.12. Merle Taggu keeleõpetaja Pärnu õppekohas KL nr.5</t>
  </si>
  <si>
    <t>5.10.12.1.</t>
  </si>
  <si>
    <t>5.10.12.2.</t>
  </si>
  <si>
    <t>5.10.13. Sirle Võtti keeleõpetaja Türi õppekohas KL nr.4</t>
  </si>
  <si>
    <t>5.10.13.1.</t>
  </si>
  <si>
    <t>5.10.13.2.</t>
  </si>
  <si>
    <t>5.10.14. Tiiu Mihelson keeleõpetaja Haapsalu õppekohas KL nr.1</t>
  </si>
  <si>
    <t>5.10.14.1.</t>
  </si>
  <si>
    <t>5.10.14.2.</t>
  </si>
  <si>
    <t>5.10.15. Aive Mandel keeleõpetaja Tartu õppekohas KL nr.2</t>
  </si>
  <si>
    <t>5.10.15.1.</t>
  </si>
  <si>
    <t>5.10.15.2.</t>
  </si>
  <si>
    <t>5.10.16. Külli Kuri keeleõpetaja Tallina õppekohas KL nr.3</t>
  </si>
  <si>
    <t>5.10.16.1.</t>
  </si>
  <si>
    <t>5.10.16.2.</t>
  </si>
  <si>
    <t>5.10.17. Gunnel Koba keeleõpetaja Tallinna õppekohas KL nr.6</t>
  </si>
  <si>
    <t>5.10.17.1.</t>
  </si>
  <si>
    <t>5.10.17.2.</t>
  </si>
  <si>
    <t>5.10.18.1.</t>
  </si>
  <si>
    <t>5.10.18.2.</t>
  </si>
  <si>
    <t>5.10.19. Merle Taggu keeleõpetaja Pärnu õppekohas KL nr.5</t>
  </si>
  <si>
    <t>5.10.19.1.</t>
  </si>
  <si>
    <t>5.10.19.2.</t>
  </si>
  <si>
    <t>5.10.20. Raivo Riim keeleõpetaja Rakvere õppekohas KL nr.8</t>
  </si>
  <si>
    <t>5.10.20.1.</t>
  </si>
  <si>
    <t>5.10.20.2.</t>
  </si>
  <si>
    <t>5.10.21. Sirle Võtti keeleõpetaja Türi õppekohas KL nr.4</t>
  </si>
  <si>
    <t>5.10.21.1.</t>
  </si>
  <si>
    <t>5.10.21.2.</t>
  </si>
  <si>
    <t>5.10.22. Aive Mandel keeleõpetaja Tartu õppekohas KL nr.2</t>
  </si>
  <si>
    <t>5.10.22.1.</t>
  </si>
  <si>
    <t>5.10.22.2.</t>
  </si>
  <si>
    <t>5.10.23. Külli Kuri keeleõpetaja Tallina õppekohas KL nr.3</t>
  </si>
  <si>
    <t>5.10.23.1.</t>
  </si>
  <si>
    <t>5.10.23.2.</t>
  </si>
  <si>
    <t>5.10.24. Gunnel Koba keeleõpetaja Tallinna õppekohas KL nr.6</t>
  </si>
  <si>
    <t>5.10.24.1.</t>
  </si>
  <si>
    <t>5.10.24.2.</t>
  </si>
  <si>
    <t>5.10.25. Merle Taggu keeleõpetaja Pärnu õppekohas KL nr.5</t>
  </si>
  <si>
    <t>5.10.25.1</t>
  </si>
  <si>
    <t>5.10.25.2.</t>
  </si>
  <si>
    <t>5.10.26. Raivo Riim keeleõpetaja Rakvere õppekohas KL nr.8</t>
  </si>
  <si>
    <t>5.10.26.1.</t>
  </si>
  <si>
    <t>5.10.26.2.</t>
  </si>
  <si>
    <t>5.10.27. Sirle Võtti keeleõpetaja Türi õppekohas KL nr.4</t>
  </si>
  <si>
    <t>5.10.27.1.</t>
  </si>
  <si>
    <t>5.10.27.2.</t>
  </si>
  <si>
    <t>5.10.28. Tiiu Mihelson keeleõpetaja Haapsalu õppekohas KL nr.1</t>
  </si>
  <si>
    <t>5.10.28.1.</t>
  </si>
  <si>
    <t>5.10.28.2.</t>
  </si>
  <si>
    <t>5.10.29. Aive Mandel keeleõpetaja Tartu õppekohas KL nr.2</t>
  </si>
  <si>
    <t>5.10.29.1.</t>
  </si>
  <si>
    <t>5.10.29.2.</t>
  </si>
  <si>
    <t>5.10.30. Liina Leemet keeleõpetaja Tartu õppekohas KL nr.13</t>
  </si>
  <si>
    <t>5.10.30.1.</t>
  </si>
  <si>
    <t>5.10.30.2.</t>
  </si>
  <si>
    <t>5.10.31. Heli Noor keeleõpetaja Tartu õppekohas KL nr.14</t>
  </si>
  <si>
    <t>5.10.31.1.</t>
  </si>
  <si>
    <t>5.10.31.2.</t>
  </si>
  <si>
    <t>5.10.32.1.</t>
  </si>
  <si>
    <t>5.10.32.2.</t>
  </si>
  <si>
    <t>5.10.33. Külli Kuri keeleõpetaja Tallina õppekohas KL nr.3</t>
  </si>
  <si>
    <t>5.10.33.1.</t>
  </si>
  <si>
    <t>5.10.33.2.</t>
  </si>
  <si>
    <t>5.10.34. Kristiina Bernhardt keeleõpetaja Tallinna õppekohas KL nr.10</t>
  </si>
  <si>
    <t>5.10.34.1.</t>
  </si>
  <si>
    <t>5.10.34.2.</t>
  </si>
  <si>
    <t>5.10.35. Merle Taggu keeleõpetaja Pärnu õppekohas KL nr.5</t>
  </si>
  <si>
    <t>5.10.35.1.</t>
  </si>
  <si>
    <t>5.10.35.2.</t>
  </si>
  <si>
    <t>5.10.36. Raivo Riim keeleõpetaja Rakvere õppekohas KL nr.8</t>
  </si>
  <si>
    <t>5.10.36.1.</t>
  </si>
  <si>
    <t>5.10.36.2.</t>
  </si>
  <si>
    <t>5.10.37. Sirle Võtti keeleõpetaja Türi õppekohas KL nr.4</t>
  </si>
  <si>
    <t>5.10.37.1.</t>
  </si>
  <si>
    <t>5.10.37.2.</t>
  </si>
  <si>
    <t>5.10.38. Tiiu Mihelson keeleõpetaja Haapsalu õppekohas KL nr.1</t>
  </si>
  <si>
    <t>5.10.38.1.</t>
  </si>
  <si>
    <t>5.10.38.2.</t>
  </si>
  <si>
    <t>5.10.39. Terje Kruusimaa keeleõpetaja Tartu õppekohas KL nr.9</t>
  </si>
  <si>
    <t>5.10.39.1.</t>
  </si>
  <si>
    <t>5.10.39.2.</t>
  </si>
  <si>
    <t>5.10.40. Liina Leemet keeleõpetaja Tartu õppekohas KL nr.13</t>
  </si>
  <si>
    <t>5.10.40.1.</t>
  </si>
  <si>
    <t>5.10.40.2.</t>
  </si>
  <si>
    <t>5.10.41. Heli Noor keeleõpetaja Tartu õppekohas KL nr.14</t>
  </si>
  <si>
    <t>5.10.41.1.</t>
  </si>
  <si>
    <t>5.10.41.2.</t>
  </si>
  <si>
    <t>5.10.42.1.</t>
  </si>
  <si>
    <t>5.10.42.2.</t>
  </si>
  <si>
    <t>5.10.24. Kristiina Bernhardt keeleõpetaja Tallinna õppekohas KL nr.10</t>
  </si>
  <si>
    <t>5.10.18. Kristiina Bernhardt keeleõpetaja Tallinna õppekohas KL nr.10</t>
  </si>
  <si>
    <t>5.10.11. Kristiina Bernhardt keeleõpetaja Tallinna õppekohas KL nr.10</t>
  </si>
  <si>
    <t>5.10.43. Külli Kuri keeleõpetaja Tallina õppekohas KL nr.3</t>
  </si>
  <si>
    <t>5.10.43.1.</t>
  </si>
  <si>
    <t>5.10.43.2.</t>
  </si>
  <si>
    <t>5.10.44. Gunnel Koba keeleõpetaja Tallinna õppekohas KL nr.6</t>
  </si>
  <si>
    <t>5.10.44.1.</t>
  </si>
  <si>
    <t>5.10.44.2.</t>
  </si>
  <si>
    <t>5.10.45. Kristiina Bernhardt keeleõpetaja Tallinna õppekohas KL nr.10</t>
  </si>
  <si>
    <t>5.10.45.1.</t>
  </si>
  <si>
    <t>5.10.45.2.</t>
  </si>
  <si>
    <t>5.10.46. Merle Taggu keeleõpetaja Pärnu õppekohas KL nr.5</t>
  </si>
  <si>
    <t>5.10.46.1.</t>
  </si>
  <si>
    <t>5.10.46.2.</t>
  </si>
  <si>
    <t>5.10.47. Raivo Riim keeleõpetaja Rakvere õppekohas KL nr.8</t>
  </si>
  <si>
    <t>5.10.47.1.</t>
  </si>
  <si>
    <t>5.10.47.2.</t>
  </si>
  <si>
    <t>5.10.48. Sirle Võtti keeleõpetaja Türi õppekohas KL nr.4</t>
  </si>
  <si>
    <t>5.10.48.1.</t>
  </si>
  <si>
    <t>5.10.48.2.</t>
  </si>
  <si>
    <t>5.10.49. Tiiu Mihelson keeleõpetaja Haapsalu õppekohas KL nr.1</t>
  </si>
  <si>
    <t>5.10.49.1.</t>
  </si>
  <si>
    <t>5.10.49.2.</t>
  </si>
  <si>
    <t>5.10.50. Terje Kruusimaa keeleõpetaja Tartu õppekohas KL nr.9</t>
  </si>
  <si>
    <t>5.10.50.1.</t>
  </si>
  <si>
    <t>5.10.50.2.</t>
  </si>
  <si>
    <t>5.10.51. Liina Leemet keeleõpetaja Tartu õppekohas KL nr.13</t>
  </si>
  <si>
    <t>5.10.51.1.</t>
  </si>
  <si>
    <t>5.10.51.2.</t>
  </si>
  <si>
    <t>5.10.53. Heli Noor keeleõpetaja Tartu õppekohas KL nr.14</t>
  </si>
  <si>
    <t>5.10.53.1.</t>
  </si>
  <si>
    <t>5.10.53.2.</t>
  </si>
  <si>
    <t>5.10.52.1.</t>
  </si>
  <si>
    <t>5.10.52.2.</t>
  </si>
  <si>
    <t>5.10.42. Lea Jürgenstein keeleõpetaja Tartu õppekohas KL nr.15</t>
  </si>
  <si>
    <t>5.10.32. Lea Jürgenstein keeleõpetaja Tartu õppekohas KL nr.15</t>
  </si>
  <si>
    <t>5.10.54. Lea Jürgenstein keeleõpetaja Tartu õppekohas KL nr.15</t>
  </si>
  <si>
    <t>5.10.54.1.</t>
  </si>
  <si>
    <t>5.10.54.2.</t>
  </si>
  <si>
    <t>5.10.52. Monika Urb keeleõpetaja Tartu õppekohas KL nr.16</t>
  </si>
  <si>
    <t>5.10.55. Külli Kuri keeleõpetaja Tallina õppekohas KL nr.3</t>
  </si>
  <si>
    <t>5.10.55.1.</t>
  </si>
  <si>
    <t>5.10.55.2.</t>
  </si>
  <si>
    <t>5.10.56. Gunnel Koba keeleõpetaja Tallinna õppekohas KL nr.6</t>
  </si>
  <si>
    <t>5.10.56.1.</t>
  </si>
  <si>
    <t>5.10.56.2.</t>
  </si>
  <si>
    <t>5.10.57. Eveli Torma keeleõpetaja Tallinna õppekohas KL nr.7</t>
  </si>
  <si>
    <t>5.10.57.1.</t>
  </si>
  <si>
    <t>5.10.57.2.</t>
  </si>
  <si>
    <t>5.10.58. Kristiina Bernhardt keeleõpetaja Tallinna õppekohas KL nr.10</t>
  </si>
  <si>
    <t>5.10.58.1.</t>
  </si>
  <si>
    <t>5.10.58.2.</t>
  </si>
  <si>
    <t>5.10.59. Merle Taggu keeleõpetaja Pärnu õppekohas KL nr.5</t>
  </si>
  <si>
    <t>5.10.59.1.</t>
  </si>
  <si>
    <t>5.10.59.2.</t>
  </si>
  <si>
    <t>5.10.60. Raivo Riim keeleõpetaja Rakvere õppekohas KL nr.8</t>
  </si>
  <si>
    <t>5.10.60.1.</t>
  </si>
  <si>
    <t>5.10.60.2.</t>
  </si>
  <si>
    <t>5.10.61. Sirle Võtti keeleõpetaja Türi õppekohas KL nr.4</t>
  </si>
  <si>
    <t>5.10.61.1.</t>
  </si>
  <si>
    <t>5.10.61.2.</t>
  </si>
  <si>
    <t>5.10.62. Tiiu Mihelson keeleõpetaja Haapsalu õppekohas KL nr.1</t>
  </si>
  <si>
    <t>5.10.62.1.</t>
  </si>
  <si>
    <t>5.10.62.2.</t>
  </si>
  <si>
    <t>5.1.1.1</t>
  </si>
  <si>
    <t>5.1.1. Terje Kruusimaa TL 27 lisa X - keeleõppe koordinatori töötasu</t>
  </si>
  <si>
    <t>5.1.1.2</t>
  </si>
  <si>
    <t>5.1.2. Terje Kruusimaa  -keeleõppe koordinatori töötasu</t>
  </si>
  <si>
    <t>5.1.2.1.</t>
  </si>
  <si>
    <t>5.1.2.2.</t>
  </si>
  <si>
    <t>5.1.3. Terje Kruusimaa  -keeleõppe koordinatori töötasu</t>
  </si>
  <si>
    <t>5.1.3.1.</t>
  </si>
  <si>
    <t>5.1.3.2.</t>
  </si>
  <si>
    <t>5.1.4. Terje Kruusimaa  -keeleõppe koordinatori töötasu</t>
  </si>
  <si>
    <t>5.1.4.1.</t>
  </si>
  <si>
    <t>5.1.4.2.</t>
  </si>
  <si>
    <t>5.1.5. Terje Kruusimaa  -keeleõppe koordinatori töötasu</t>
  </si>
  <si>
    <t>5.1.5.1.</t>
  </si>
  <si>
    <t>5.1.5.2.</t>
  </si>
  <si>
    <t>5.1.6. Terje Kruusimaa  -keeleõppe koordinatori töötasu</t>
  </si>
  <si>
    <t>5.1.6.1.</t>
  </si>
  <si>
    <t>5.1.6.2.</t>
  </si>
  <si>
    <t>5.1.7. Terje Kruusimaa  -keeleõppe koordinatori töötasu</t>
  </si>
  <si>
    <t>5.1.7.1.</t>
  </si>
  <si>
    <t>5.1.7.2.</t>
  </si>
  <si>
    <t>5.1.8. Terje Kruusimaa  -keeleõppe koordinatori töötasu</t>
  </si>
  <si>
    <t>5.1.8.1.</t>
  </si>
  <si>
    <t>5.1.8.2.</t>
  </si>
  <si>
    <t>Palgaarvestus november, 2020</t>
  </si>
  <si>
    <t>5.1.9. Terje Kruusimaa  -keeleõppe koordinatori töötasu</t>
  </si>
  <si>
    <t>5.1.9.1.</t>
  </si>
  <si>
    <t>5.1.9.2.</t>
  </si>
  <si>
    <t>Palgaarvestus detsember, 2020</t>
  </si>
  <si>
    <t>1.2. Anneli Käesel TL 4 lisa X - sekretär-raamatupidaja töötasu</t>
  </si>
  <si>
    <t>1.5. Anneli Käesel  - sekretär-raamatupidaja töötasu</t>
  </si>
  <si>
    <t>1.8. Anneli Käesel  - sekretär-raamatupidaja töötasu</t>
  </si>
  <si>
    <t>1.11. Anneli Käesel  - sekretär-raamatupidaja töötasu</t>
  </si>
  <si>
    <t>1.14. Anneli Käesel  - sekretär-raamatupidaja töötasu</t>
  </si>
  <si>
    <t>1.17. Anneli Käesel  - sekretär-raamatupidaja töötasu</t>
  </si>
  <si>
    <t>1.20. Anneli Käesel  - sekretär-raamatupidaja töötasu</t>
  </si>
  <si>
    <t>1.22. Ingrid Leinus - projektijuhi töötasu</t>
  </si>
  <si>
    <t>1.22.1.</t>
  </si>
  <si>
    <t>1.22.2.</t>
  </si>
  <si>
    <t>1.23. Anneli Käesel  - sekretär-raamatupidaja töötasu</t>
  </si>
  <si>
    <t>1.23.1.</t>
  </si>
  <si>
    <t>1.23.2.</t>
  </si>
  <si>
    <t>1.24. Mari Preem   - raamatupidaja töötasu</t>
  </si>
  <si>
    <t>1.24.1.</t>
  </si>
  <si>
    <t>1.24.2.</t>
  </si>
  <si>
    <t>1.25. Ingrid Leinus - projektijuhi töötasu</t>
  </si>
  <si>
    <t>1.25.1.</t>
  </si>
  <si>
    <t>1.25.2.</t>
  </si>
  <si>
    <t>1.26. Anneli Käesel  - sekretär-raamatupidaja töötasu</t>
  </si>
  <si>
    <t>1.26.1.</t>
  </si>
  <si>
    <t>1.26.2.</t>
  </si>
  <si>
    <t>1.27. Mari Preem   - raamatupidaja töötasu</t>
  </si>
  <si>
    <t>1.27.1.</t>
  </si>
  <si>
    <t>1.27.2.</t>
  </si>
  <si>
    <t>5.10.63. Aive Mandel keeleõpetaja Tartu õppekohas KL nr.2</t>
  </si>
  <si>
    <t>5.10.63.1.</t>
  </si>
  <si>
    <t>5.10.63.2.</t>
  </si>
  <si>
    <t>Palgaarvestus, mai 2020</t>
  </si>
  <si>
    <t>Palgaarvestus, juuni 2020</t>
  </si>
  <si>
    <t>Palgaarvestus, juuli 2020</t>
  </si>
  <si>
    <t>Palgaarvestus, august 2020</t>
  </si>
  <si>
    <t>Palgaarvestus, september 2020</t>
  </si>
  <si>
    <t>Palgaarvestus, oktoober 2020</t>
  </si>
  <si>
    <t>Palgaarvestus, november 2020</t>
  </si>
  <si>
    <t>Palgaarvestus, detsember 2020</t>
  </si>
  <si>
    <t>5.10.64. Terje Kruusimaa keeleõpetaja Tartu õppekohas KL nr.9</t>
  </si>
  <si>
    <t>5.10.64.1.</t>
  </si>
  <si>
    <t>5.10.64.2.</t>
  </si>
  <si>
    <t>5.10.65. Liina Leemet keeleõpetaja Tartu õppekohas KL nr.13</t>
  </si>
  <si>
    <t>5.10.65.1.</t>
  </si>
  <si>
    <t>5.10.65.2.</t>
  </si>
  <si>
    <r>
      <t xml:space="preserve">Projekti tegelikud kulud </t>
    </r>
    <r>
      <rPr>
        <i/>
        <sz val="11"/>
        <color theme="1"/>
        <rFont val="Times New Roman"/>
        <family val="1"/>
        <charset val="186"/>
      </rPr>
      <t>(tabelisse lisada ridasid vastavalt kuludokumentide arvule)</t>
    </r>
  </si>
  <si>
    <t>5.10.66. Monika Urb keeleõpetaja Tartu õppekohas KL nr.16</t>
  </si>
  <si>
    <t>5.10.66.1.</t>
  </si>
  <si>
    <t>5.10.66.2.</t>
  </si>
  <si>
    <t>5.10.67. Heli Noor keeleõpetaja Tartu õppekohas KL nr.14</t>
  </si>
  <si>
    <t>5.10.67.1.</t>
  </si>
  <si>
    <t>5.10.67.2.</t>
  </si>
  <si>
    <t>5.10.68. Lea Jürgenstein keeleõpetaja Tartu õppekohas KL nr.15</t>
  </si>
  <si>
    <t>5.10.68.1.</t>
  </si>
  <si>
    <t>5.10.68.2.</t>
  </si>
  <si>
    <t>5.10.69. Külli Kuri keeleõpetaja Tallina õppekohas KL nr.3</t>
  </si>
  <si>
    <t>5.10.69.1.</t>
  </si>
  <si>
    <t>5.10.69.2.</t>
  </si>
  <si>
    <t>5.10.70. Gunnel Koba keeleõpetaja Tallinna õppekohas KL nr.6</t>
  </si>
  <si>
    <t>5.10.70.1.</t>
  </si>
  <si>
    <t>5.10.70.2.</t>
  </si>
  <si>
    <t>5.10.71. Eveli Torma keeleõpetaja Tallinna õppekohas KL nr.7</t>
  </si>
  <si>
    <t>5.10.71.1.</t>
  </si>
  <si>
    <t>5.10.71.2.</t>
  </si>
  <si>
    <t>5.10.72. Kristiina Bernhardt keeleõpetaja Tallinna õppekohas KL nr.10</t>
  </si>
  <si>
    <t>5.10.72.1.</t>
  </si>
  <si>
    <t>5.10.72.2.</t>
  </si>
  <si>
    <t>5.10.73. Merle Taggu keeleõpetaja Pärnu õppekohas KL nr.5</t>
  </si>
  <si>
    <t>5.10.73.1.</t>
  </si>
  <si>
    <t>5.10.73.2.</t>
  </si>
  <si>
    <t>5.10.74. Raivo Riim keeleõpetaja Rakvere õppekohas KL nr.8</t>
  </si>
  <si>
    <t>5.10.74.1.</t>
  </si>
  <si>
    <t>5.10.74.2.</t>
  </si>
  <si>
    <t>5.10.75. Sirle Võtti keeleõpetaja Türi õppekohas KL nr.4</t>
  </si>
  <si>
    <t>5.10.75.1.</t>
  </si>
  <si>
    <t>5.10.75.2.</t>
  </si>
  <si>
    <t>5.10.76. Tiiu Mihelson keeleõpetaja Haapsalu õppekohas KL nr.1</t>
  </si>
  <si>
    <t>5.10.76.1.</t>
  </si>
  <si>
    <t>5.10.76.2.</t>
  </si>
  <si>
    <t>5.4.20.</t>
  </si>
  <si>
    <t>18_L</t>
  </si>
  <si>
    <t>kulude hüvitamine Tiina Jäägerile õppetööks vajalikud kulud</t>
  </si>
  <si>
    <t>5.4.21.</t>
  </si>
  <si>
    <t>28_L</t>
  </si>
  <si>
    <t>Periood 01.11.-30.11.2020</t>
  </si>
  <si>
    <t>3.1.3.</t>
  </si>
  <si>
    <t>Periood 01.09.-30.09.2020</t>
  </si>
  <si>
    <t>Periood 01.10.-31.10.2020</t>
  </si>
  <si>
    <t>AMIF seminari toitlustus 16.06.2020</t>
  </si>
  <si>
    <t>3.1.4.</t>
  </si>
  <si>
    <t>Periood 01.12.-30.12.2020</t>
  </si>
  <si>
    <t>Ülikooli 1 ruumide kasutamine õppetööks, september 2020</t>
  </si>
  <si>
    <t>Ülikooli 1 ruumide kasutamine õppetööks, oktoober 2020</t>
  </si>
  <si>
    <t>Ülikooli 1 ruumide kasutamine õppetööks, november 2020</t>
  </si>
  <si>
    <t>Ülikooli 1 ruumide kasutamine õppetööks, detsember 2020</t>
  </si>
  <si>
    <t>Vilmsi 55 ruumide netoüür juuni,2020</t>
  </si>
  <si>
    <t>Vilmsi 55 ruumide netoüür juuli 2020</t>
  </si>
  <si>
    <t>Vilmsi 55 ruumide netoüür august 2020</t>
  </si>
  <si>
    <t>Vilmsi 55 ruumide hoolduskulud juuli 2020</t>
  </si>
  <si>
    <t>Vilmsi 55 ruumide hoolduskulud juuni 2020</t>
  </si>
  <si>
    <t>Vilmsi 55 ruumide netoüür september 2020</t>
  </si>
  <si>
    <t>Vilmsi 55 ruumide hoolduskulud august 2020</t>
  </si>
  <si>
    <t>Vilmsi 55 ruumide netoüür oktoober 2020</t>
  </si>
  <si>
    <t>Vilmsi 55 ruumide hoolduskulud oktoober 2020</t>
  </si>
  <si>
    <t>Vilmsi 55 ruumide netoüür november 2020</t>
  </si>
  <si>
    <t>Vilmsi 55 ruumide netoüür detsember 2020</t>
  </si>
  <si>
    <t>Viimsi 55 ruumid hoolduskulud oktoober 2020</t>
  </si>
  <si>
    <t>Viimsi 55 ruumid hoolduskulud november 2020</t>
  </si>
  <si>
    <t xml:space="preserve">arve </t>
  </si>
  <si>
    <t>SA1016395</t>
  </si>
  <si>
    <t>kursuslastele teepausideks vajaliku ostmine</t>
  </si>
  <si>
    <t>kogu arve 99,28 registris (522)</t>
  </si>
  <si>
    <t>SA1035001</t>
  </si>
  <si>
    <t>kogu arve 83,59 registris (646)</t>
  </si>
  <si>
    <t>5.6.1.</t>
  </si>
  <si>
    <t>5.6.2.</t>
  </si>
  <si>
    <t>Kaupmees &amp; Co AS</t>
  </si>
  <si>
    <t>Toetuslepingu punkti 4.1.2 kohaselt taotlen AMIF-i vahemakse 54994,86 euro eraldamist lepingu punktis 4.4 nimetatud kontole.</t>
  </si>
  <si>
    <t>Ingrid Leinus</t>
  </si>
  <si>
    <t>allkirjastatud digitaalselt</t>
  </si>
  <si>
    <t>Projektijuhi, sekretär-raamatupidaja ja keeleõppekoordinaatori (I.Leinuse, A.Käeseli ja T.Kruusimaa) lähetus Tartu-Tallinn-Tartu isikliku sõiduauto kompensatsioon</t>
  </si>
  <si>
    <t>Projektijuhi, sekretär-raamatupidaja (I.Leinuse ja A.Käeseli) lähetus Tartu-Tallinn-Tartu isikliku sõiduauto kompensatsioon</t>
  </si>
  <si>
    <t>kogu arve summa</t>
  </si>
  <si>
    <t>Vilmsi 55 ruumide netoüür jaanuar</t>
  </si>
  <si>
    <t>Vilmsi 55 ruumide netoüür veebruar</t>
  </si>
  <si>
    <t>Õppematerjalide tellimine</t>
  </si>
  <si>
    <t>Vilmsi 55 ruumide hoolduskulud detsember</t>
  </si>
  <si>
    <t>Apollo Kauplused OÜ</t>
  </si>
  <si>
    <t>õpikute ost</t>
  </si>
  <si>
    <t>Vilmsi 55 ruumide hoolduskulud jaanuaris</t>
  </si>
  <si>
    <t>Vilmsi 55 ruumide netoüür märts</t>
  </si>
  <si>
    <t>Vilmsi 55 ruumide hoolduskulud veebruaris</t>
  </si>
  <si>
    <t>Palgaarvestus, jaanuar 2021</t>
  </si>
  <si>
    <t>Aive Mandel keeleõpetaja Tartu õppekohas KL nr.2</t>
  </si>
  <si>
    <t>Terje Kruusimaa keeleõpetaja Tartu õppekohas KL nr.9</t>
  </si>
  <si>
    <t>Monika Urb keeleõpetaja Tartu õppekohas KL nr.13</t>
  </si>
  <si>
    <t>Terje Eha keeleõpetaja Tartu õppekohas KL nr.16</t>
  </si>
  <si>
    <t>Heli Noor keeleõpetaja Tartu õppekohas KL nr.14</t>
  </si>
  <si>
    <t>Lea Jürgenstein keeleõpetaja Tartu õppekohas KL nr.15</t>
  </si>
  <si>
    <t xml:space="preserve"> Külli Kuri keeleõpetaja Tallina õppekohas KL nr.3</t>
  </si>
  <si>
    <t>Gunnel Koba keeleõpetaja Tallinna õppekohas KL nr.6</t>
  </si>
  <si>
    <t>Eveli Torma keeleõpetaja Tallinna õppekohas KL nr.7</t>
  </si>
  <si>
    <t>Kristiina Bernhardt keeleõpetaja Tallinna õppekohas KL nr.10</t>
  </si>
  <si>
    <t>Merle Taggu keeleõpetaja Pärnu õppekohas KL nr.5</t>
  </si>
  <si>
    <t>Raivo Riim keeleõpetaja Rakvere õppekohas KL nr.8</t>
  </si>
  <si>
    <t>Tiiu Mihelson keeleõpetaja Haapsalu õppekohas KL nr.1</t>
  </si>
  <si>
    <t>Palgaarvestus, veebruar 2021</t>
  </si>
  <si>
    <t>Ebe Talpsepp keeleõpetaja Tallinna õppekohas KL nr.17</t>
  </si>
  <si>
    <t>Palgaarvestus, märts 2021</t>
  </si>
  <si>
    <t>Tiina Jääger koolitusassitent KL nr.12</t>
  </si>
  <si>
    <t>Vilmsi 55 ruumide netoüür aprillis</t>
  </si>
  <si>
    <t>Paltsi OÜ</t>
  </si>
  <si>
    <t>Palgaarvestus, aprill 2021</t>
  </si>
  <si>
    <t xml:space="preserve">Vilmsi 55 ruumide hoolduskulud märtsis </t>
  </si>
  <si>
    <t>Vilmsi 55 ruumide netoüür mais</t>
  </si>
  <si>
    <t>Palgaarvestus, mai 2021</t>
  </si>
  <si>
    <t>Vilmsi 55 ruumide hoolduskulud aprillis</t>
  </si>
  <si>
    <t>Vilmsi 55 ruumide netoüür juunis</t>
  </si>
  <si>
    <t>Palgaarvestus, juuni 2021</t>
  </si>
  <si>
    <t>Katrin Mikk keeleõpetaja Tartu õppekohas KL nr.18</t>
  </si>
  <si>
    <t>Palgaarvestus, juuli 2021</t>
  </si>
  <si>
    <t>Vilmsi 55 ruumide netoüür juulis</t>
  </si>
  <si>
    <t>Vilmsi 55 ruumide hoolduskulud mais</t>
  </si>
  <si>
    <t>Vilmsi 55 ruumide hoolduskulud juunis</t>
  </si>
  <si>
    <t>Kodu Rand OÜ</t>
  </si>
  <si>
    <t>20210821-1</t>
  </si>
  <si>
    <t>AMIF seminar 19.-20.08.2021, seminarikulud ja toitlustus</t>
  </si>
  <si>
    <t>Palgaarvestus, august 2021</t>
  </si>
  <si>
    <t>17-L</t>
  </si>
  <si>
    <t>18-L/1</t>
  </si>
  <si>
    <t>18-L/2</t>
  </si>
  <si>
    <t>18-L/3</t>
  </si>
  <si>
    <t>18-L/4</t>
  </si>
  <si>
    <t>18-L/5</t>
  </si>
  <si>
    <t>18-L/6</t>
  </si>
  <si>
    <t>19-L</t>
  </si>
  <si>
    <t>20-L</t>
  </si>
  <si>
    <t>periood 26.12.20-25.01.21</t>
  </si>
  <si>
    <t>Periood 26.01-25.02.21</t>
  </si>
  <si>
    <t>Periood 26.02-25.03.21</t>
  </si>
  <si>
    <t>Periood 26.06-25.07.21</t>
  </si>
  <si>
    <t>Periood 26.03-25.04.21</t>
  </si>
  <si>
    <t>Periood 26.04-25.05.21</t>
  </si>
  <si>
    <t>Periood 26.05-25.06.21</t>
  </si>
  <si>
    <t>Periood 26.07-25.08.21</t>
  </si>
  <si>
    <t>Periood 26.08-25.09.21</t>
  </si>
  <si>
    <t>vilmsi 55 õppeklassi netoüür september</t>
  </si>
  <si>
    <t>Palgaarvestus veebruar, 2021</t>
  </si>
  <si>
    <t>Palgaarvestus aprill, 2021</t>
  </si>
  <si>
    <t>Palgaarvestus mai, 2021</t>
  </si>
  <si>
    <t>Palgaarvestus juuli, 2021</t>
  </si>
  <si>
    <t>Palgaarvestus august, 2021</t>
  </si>
  <si>
    <t>Palgaarvestus september, 2021</t>
  </si>
  <si>
    <t xml:space="preserve">Vilmsi 55 internet </t>
  </si>
  <si>
    <t>Palgaarvestus, september 2021</t>
  </si>
  <si>
    <t>Palgaarvestus jaanuar 2021</t>
  </si>
  <si>
    <t>Palgaarvestus veebruar 2021</t>
  </si>
  <si>
    <t>Palgaarvestus märts 2021</t>
  </si>
  <si>
    <t>Palgaarvestus mai 2021</t>
  </si>
  <si>
    <t>Palgaarvestus juuni 2021</t>
  </si>
  <si>
    <t>Palgaarvestus juuli 2021</t>
  </si>
  <si>
    <t>Palgaarvestus august 2021</t>
  </si>
  <si>
    <t>Palgaarvestus sept 2021</t>
  </si>
  <si>
    <t>kulude hübitamine Ebe Talpsepale praktilise kontakttunni läbiviimiseks Rakveres 03.07.2021</t>
  </si>
  <si>
    <t>Terje Kruusimaale kulude hüvitamine, soodushinnaga õpikute soetamine</t>
  </si>
  <si>
    <t>27-L</t>
  </si>
  <si>
    <t>INV56353620</t>
  </si>
  <si>
    <t>e-õppeks veebikeskkonna kasutajakonto tellimine Covid-19 8.12.20-7.01.21</t>
  </si>
  <si>
    <t>e-õppeks veebikeskkonna kasutajakonto tellimine Covid-19  8.01-7.02.21</t>
  </si>
  <si>
    <t>INV61818974</t>
  </si>
  <si>
    <t>INV67528770</t>
  </si>
  <si>
    <t>e-õppeks veebikeskkonna kasutajakonto tellimine Covid-19 8.2-7.3.21</t>
  </si>
  <si>
    <t>INV73073401</t>
  </si>
  <si>
    <t>INV79052300</t>
  </si>
  <si>
    <t>INV84847856</t>
  </si>
  <si>
    <t>INV90414798</t>
  </si>
  <si>
    <t>INV106394685</t>
  </si>
  <si>
    <t>e-õppeks veebikeskkonna kasutajakonto tellimine Covid-19 8.6-7.7.21</t>
  </si>
  <si>
    <t>e-õppeks veebikeskkonna kasutajakonto tellimine Covid-19  8.5-7.6.21</t>
  </si>
  <si>
    <t>e-õppeks veebikeskkonna kasutajakonto tellimine Covid-19 8.4-7.5.21</t>
  </si>
  <si>
    <t>e-õppeks veebikeskkonna kasutajakonto tellimine Covid-19  8.3-7.4.21</t>
  </si>
  <si>
    <t>INV95957060</t>
  </si>
  <si>
    <t>INV101189556</t>
  </si>
  <si>
    <t>e-õppeks veebikeskkonna kasutajakonto tellimine Covid-19 8.8-7.9.21</t>
  </si>
  <si>
    <t>e-õppeks veebikeskkonna kasutajakonto tellimine Covid-19 8.7-7.8.21</t>
  </si>
  <si>
    <t>e-õppeks veebikeskkonna kasutajakonto tellimine Covid-19 8.9-7.10.21</t>
  </si>
  <si>
    <t>1.28. Ingrid Leinus - projektijuhi töötasu</t>
  </si>
  <si>
    <t>1.28.1.</t>
  </si>
  <si>
    <t>1.28.2.</t>
  </si>
  <si>
    <t>1.29.Anneli Käesel  - sekretär-raamatupidaja töötasu</t>
  </si>
  <si>
    <t>1.29.1.</t>
  </si>
  <si>
    <t>1.29.2.</t>
  </si>
  <si>
    <t>Palgaarvestus jaanuar, 2021</t>
  </si>
  <si>
    <t>1.30. Mari Preem   - raamatupidaja töötasu</t>
  </si>
  <si>
    <t>1.30.1.</t>
  </si>
  <si>
    <t>1.30.2.</t>
  </si>
  <si>
    <t xml:space="preserve"> 1.31.Ingrid Leinus - projektijuhi töötasu</t>
  </si>
  <si>
    <t>1.31.1.</t>
  </si>
  <si>
    <t>1.31.2.</t>
  </si>
  <si>
    <t>1.32.Anneli Käesel  - sekretär-raamatupidaja töötasu</t>
  </si>
  <si>
    <t>1.32.1.</t>
  </si>
  <si>
    <t>1.32.2.</t>
  </si>
  <si>
    <t>1.33. Mari Preem   - raamatupidaja töötasu</t>
  </si>
  <si>
    <t>1.33.1.</t>
  </si>
  <si>
    <t>1.33.2.</t>
  </si>
  <si>
    <t>1.34. Ingrid Leinus - projektijuhi töötasu</t>
  </si>
  <si>
    <t>1.34.1.</t>
  </si>
  <si>
    <t>1.34.2.</t>
  </si>
  <si>
    <t>1.35.Anneli Käesel  - sekretär-raamatupidaja töötasu</t>
  </si>
  <si>
    <t>1.35.1.</t>
  </si>
  <si>
    <t>1.35.2.</t>
  </si>
  <si>
    <t>1.36. Mari Preem   - raamatupidaja töötasu</t>
  </si>
  <si>
    <t>1.36.1.</t>
  </si>
  <si>
    <t>1.36.2.</t>
  </si>
  <si>
    <t>Palgaarvestus märts, 2021</t>
  </si>
  <si>
    <t>1.37. Ingrid Leinus - projektijuhi töötasu</t>
  </si>
  <si>
    <t>1.37.1.</t>
  </si>
  <si>
    <t>1.37.2.</t>
  </si>
  <si>
    <t>1.38..Anneli Käesel  - sekretär-raamatupidaja töötasu</t>
  </si>
  <si>
    <t>1.38.1.</t>
  </si>
  <si>
    <t>1.38.2.</t>
  </si>
  <si>
    <t>1.39. Mari Preem   - raamatupidaja töötasu</t>
  </si>
  <si>
    <t>1.39.1.</t>
  </si>
  <si>
    <t>1.39.2.</t>
  </si>
  <si>
    <t>1.40. Ingrid Leinus - projektijuhi töötasu</t>
  </si>
  <si>
    <t>1.40.1.</t>
  </si>
  <si>
    <t>1.40.2.</t>
  </si>
  <si>
    <t>1.41.Anneli Käesel  - sekretär-raamatupidaja töötasu</t>
  </si>
  <si>
    <t>1.41.1.</t>
  </si>
  <si>
    <t>1.41.2.</t>
  </si>
  <si>
    <t>1.42. Mari Preem   - raamatupidaja töötasu</t>
  </si>
  <si>
    <t>1.42.1.</t>
  </si>
  <si>
    <t>1.42.2.</t>
  </si>
  <si>
    <t>1.43. Ingrid Leinus - projektijuhi töötasu</t>
  </si>
  <si>
    <t>1.43.1.</t>
  </si>
  <si>
    <t>1.43.2.</t>
  </si>
  <si>
    <t>Palgaarvestus juuni, 2021</t>
  </si>
  <si>
    <t>1.44.Anneli Käesel  - sekretär-raamatupidaja töötasu</t>
  </si>
  <si>
    <t>1.44.1.</t>
  </si>
  <si>
    <t>1.44.2.</t>
  </si>
  <si>
    <t>1.45. Mari Preem   - raamatupidaja töötasu</t>
  </si>
  <si>
    <t>1.45.1.</t>
  </si>
  <si>
    <t>1.45.2.</t>
  </si>
  <si>
    <t>1.46. Ingrid Leinus - projektijuhi töötasu</t>
  </si>
  <si>
    <t>1.46.1.</t>
  </si>
  <si>
    <t>1.46.2.</t>
  </si>
  <si>
    <t>1.47.Anneli Käesel  - sekretär-raamatupidaja töötasu</t>
  </si>
  <si>
    <t>1.47.1.</t>
  </si>
  <si>
    <t>1.47.2.</t>
  </si>
  <si>
    <t xml:space="preserve"> 1.48.Mari Preem   - raamatupidaja töötasu</t>
  </si>
  <si>
    <t>1.48.1.</t>
  </si>
  <si>
    <t>1.48.2.</t>
  </si>
  <si>
    <t>1.49. Ingrid Leinus - projektijuhi töötasu</t>
  </si>
  <si>
    <t>1.49.1.</t>
  </si>
  <si>
    <t>1.49.2.</t>
  </si>
  <si>
    <t>1.50.Anneli Käesel  - sekretär-raamatupidaja töötasu</t>
  </si>
  <si>
    <t>1.50.1.</t>
  </si>
  <si>
    <t>1.50.2.</t>
  </si>
  <si>
    <t>1.51. Mari Preem   - raamatupidaja töötasu</t>
  </si>
  <si>
    <t>1.51.1.</t>
  </si>
  <si>
    <t>1.51.2.</t>
  </si>
  <si>
    <t>1.52. Ingrid Leinus - projektijuhi töötasu</t>
  </si>
  <si>
    <t>1.52.1.</t>
  </si>
  <si>
    <t>1.52.2.</t>
  </si>
  <si>
    <t>1.53.Anneli Käesel  - sekretär-raamatupidaja töötasu</t>
  </si>
  <si>
    <t>1.53.1.</t>
  </si>
  <si>
    <t>1.53.2.</t>
  </si>
  <si>
    <t xml:space="preserve"> 1.54.Mari Preem   - raamatupidaja töötasu</t>
  </si>
  <si>
    <t>1.54.1.</t>
  </si>
  <si>
    <t>1.54.2.</t>
  </si>
  <si>
    <t>2.1.4.</t>
  </si>
  <si>
    <t>Projektijuhi, sekretär-raamatupidaja (I.Leinuse ja A.Käeseli) lähetuse Tartu-Saarjärve-Tartu sõidukulud 19.-20.08.2021</t>
  </si>
  <si>
    <t>2.2.8.</t>
  </si>
  <si>
    <t>2.2.9.</t>
  </si>
  <si>
    <t>2.2.10.</t>
  </si>
  <si>
    <t>2.2.11.</t>
  </si>
  <si>
    <t>2.2.12.</t>
  </si>
  <si>
    <t>2.2.13.</t>
  </si>
  <si>
    <t>2.2.14.</t>
  </si>
  <si>
    <t>2.2.15.</t>
  </si>
  <si>
    <r>
      <t xml:space="preserve">19.-20.08.21 seminari sõidukulude hüvitamine </t>
    </r>
    <r>
      <rPr>
        <b/>
        <sz val="12"/>
        <rFont val="Times New Roman"/>
        <family val="1"/>
        <charset val="186"/>
      </rPr>
      <t>Vivika Nõmme</t>
    </r>
  </si>
  <si>
    <r>
      <t xml:space="preserve">19.-20.08.21 seminari sõidukulude hüvitamine </t>
    </r>
    <r>
      <rPr>
        <b/>
        <sz val="12"/>
        <rFont val="Times New Roman"/>
        <family val="1"/>
        <charset val="186"/>
      </rPr>
      <t>Heli Noor</t>
    </r>
  </si>
  <si>
    <r>
      <t xml:space="preserve">19.-20.08.21 seminari sõidukulude hüvitamine </t>
    </r>
    <r>
      <rPr>
        <b/>
        <sz val="12"/>
        <rFont val="Times New Roman"/>
        <family val="1"/>
        <charset val="186"/>
      </rPr>
      <t>Külli Kuri</t>
    </r>
  </si>
  <si>
    <r>
      <t xml:space="preserve">19.-20.08.21 seminari sõidukulude hüvitamine </t>
    </r>
    <r>
      <rPr>
        <b/>
        <sz val="12"/>
        <rFont val="Times New Roman"/>
        <family val="1"/>
        <charset val="186"/>
      </rPr>
      <t>Ebe Talpsepp</t>
    </r>
  </si>
  <si>
    <r>
      <t xml:space="preserve">19.-20.08.21 seminari sõidukulude hüvitamine </t>
    </r>
    <r>
      <rPr>
        <b/>
        <sz val="12"/>
        <rFont val="Times New Roman"/>
        <family val="1"/>
        <charset val="186"/>
      </rPr>
      <t>Eveli Torma</t>
    </r>
  </si>
  <si>
    <r>
      <t xml:space="preserve">19.-20.08.21 seminari sõidukulude hüvitamine </t>
    </r>
    <r>
      <rPr>
        <b/>
        <sz val="12"/>
        <rFont val="Times New Roman"/>
        <family val="1"/>
        <charset val="186"/>
      </rPr>
      <t>Gunnel Koba</t>
    </r>
  </si>
  <si>
    <r>
      <t xml:space="preserve">19.-20.08.21 seminari sõidukulude hüvitamine </t>
    </r>
    <r>
      <rPr>
        <b/>
        <sz val="12"/>
        <rFont val="Times New Roman"/>
        <family val="1"/>
        <charset val="186"/>
      </rPr>
      <t>Terje Eha</t>
    </r>
  </si>
  <si>
    <r>
      <t xml:space="preserve">19.-20.08.21 seminari sõidukulude hüvitamine  </t>
    </r>
    <r>
      <rPr>
        <b/>
        <sz val="12"/>
        <rFont val="Times New Roman"/>
        <family val="1"/>
        <charset val="186"/>
      </rPr>
      <t xml:space="preserve">Kristiina Bernhardt </t>
    </r>
    <r>
      <rPr>
        <sz val="12"/>
        <rFont val="Times New Roman"/>
        <family val="1"/>
        <charset val="186"/>
      </rPr>
      <t xml:space="preserve"> </t>
    </r>
  </si>
  <si>
    <t>3.1.5.</t>
  </si>
  <si>
    <t>3.1.6.</t>
  </si>
  <si>
    <t>Ülikooli 1 ruumide kasutamine õppetööks jaanuaris 2021</t>
  </si>
  <si>
    <t>Ülikooli 1 ruumide kasutamine õppetööks veebruaris. 2021</t>
  </si>
  <si>
    <t>3.1.7.</t>
  </si>
  <si>
    <t>Ülikooli 1 ruumide kasutamine õppetööks märtsis, 2021</t>
  </si>
  <si>
    <t>3.1.8.</t>
  </si>
  <si>
    <t>3.1.9.</t>
  </si>
  <si>
    <t>3.1.10.</t>
  </si>
  <si>
    <t>3.1.11.</t>
  </si>
  <si>
    <t>3.1.12.</t>
  </si>
  <si>
    <t>3.1.13.</t>
  </si>
  <si>
    <t>Ülikooli 1 ruumide kasutamine õppetööks mais 2021</t>
  </si>
  <si>
    <t>Ülikooli 1 ruumide kasutamine õppetööks aprillis 2021</t>
  </si>
  <si>
    <t>Ülikooli 1 ruumide kasutamine õppetööks juulis 2021</t>
  </si>
  <si>
    <t>Ülikooli 1 ruumide kasutamine õppetööks augustis 2021</t>
  </si>
  <si>
    <t>Ülikooli 1 ruumide kasutamine õppetööks juunis 2021</t>
  </si>
  <si>
    <t>Ülikooli 1 ruumide kasutamine õppetööks septembris</t>
  </si>
  <si>
    <t>3.2.23.</t>
  </si>
  <si>
    <t>3.2.24.</t>
  </si>
  <si>
    <t>3.2.25.</t>
  </si>
  <si>
    <t>3.2.26.</t>
  </si>
  <si>
    <t>3.2.27.</t>
  </si>
  <si>
    <t>3.2.28.</t>
  </si>
  <si>
    <t>3.2.29.</t>
  </si>
  <si>
    <t>3.2.30.</t>
  </si>
  <si>
    <t>3.2.31.</t>
  </si>
  <si>
    <t>3.2.32.</t>
  </si>
  <si>
    <t>3.2.33.</t>
  </si>
  <si>
    <t>3.2.34.</t>
  </si>
  <si>
    <t>3.2.35.</t>
  </si>
  <si>
    <t>3.2.36.</t>
  </si>
  <si>
    <t>3.2.37.</t>
  </si>
  <si>
    <t>3.2.38.</t>
  </si>
  <si>
    <t>3.2.39.</t>
  </si>
  <si>
    <t>3.2.40.</t>
  </si>
  <si>
    <t>3.2.41.</t>
  </si>
  <si>
    <t>3.2.42.</t>
  </si>
  <si>
    <t>3.2.43.</t>
  </si>
  <si>
    <t>3.2.44.</t>
  </si>
  <si>
    <t>3.2.45.</t>
  </si>
  <si>
    <t>3.2.46.</t>
  </si>
  <si>
    <t>3.2.47.</t>
  </si>
  <si>
    <t>3.2.48.</t>
  </si>
  <si>
    <t>3.2.49.</t>
  </si>
  <si>
    <t>3.2.50.</t>
  </si>
  <si>
    <t>3.2.51.</t>
  </si>
  <si>
    <t>3.2.52.</t>
  </si>
  <si>
    <t>3.2.53.</t>
  </si>
  <si>
    <t>Vilmsi 55 õppeklassi hooldus juuni</t>
  </si>
  <si>
    <t>Vilmsi 55 õppeklassi netoüür august</t>
  </si>
  <si>
    <t>Vilmsi 55 õppeklassi juuni tasaarvestus</t>
  </si>
  <si>
    <t>Vilmsi 55 õppeklass juuli hoolduskulud</t>
  </si>
  <si>
    <t>Vilmsi 55 ruumide korrashiukulud mais</t>
  </si>
  <si>
    <t>3.2.54.</t>
  </si>
  <si>
    <t>5.1.10. Terje Kruusimaa TL 27 lisa X - keeleõppe koordinatori töötasu</t>
  </si>
  <si>
    <t>5.1.10.1.</t>
  </si>
  <si>
    <t>5.1.10.2.</t>
  </si>
  <si>
    <t>5.1.11. Terje Kruusimaa TL 27 lisa X - keeleõppe koordinatori töötasu</t>
  </si>
  <si>
    <t>5.1.11.1.</t>
  </si>
  <si>
    <t>5.1.11.2.</t>
  </si>
  <si>
    <t>5.1.12. Terje Kruusimaa TL 27 lisa X - keeleõppe koordinatori töötasu</t>
  </si>
  <si>
    <t>5.1.12.1.</t>
  </si>
  <si>
    <t>5.1.12.2.</t>
  </si>
  <si>
    <t>5.1.13. Terje Kruusimaa TL 27 lisa X - keeleõppe koordinatori töötasu</t>
  </si>
  <si>
    <t>5.1.13.1.</t>
  </si>
  <si>
    <t>5.1.13.2.</t>
  </si>
  <si>
    <t>5.1.14. Terje Kruusimaa TL 27 lisa X - keeleõppe koordinatori töötasu</t>
  </si>
  <si>
    <t>5.1.14.1.</t>
  </si>
  <si>
    <t>5.1.14.2.</t>
  </si>
  <si>
    <t>5.1.15. Terje Kruusimaa TL 27 lisa X - keeleõppe koordinatori töötasu</t>
  </si>
  <si>
    <t>5.1.15.1.</t>
  </si>
  <si>
    <t>5.1.15.2.</t>
  </si>
  <si>
    <t>5.1.16. Terje Kruusimaa TL 27 lisa X - keeleõppe koordinatori töötasu</t>
  </si>
  <si>
    <t>5.1.16.1.</t>
  </si>
  <si>
    <t>5.1.16.2.</t>
  </si>
  <si>
    <t>5.1.17. Terje Kruusimaa TL 27 lisa X - keeleõppe koordinatori töötasu</t>
  </si>
  <si>
    <t>5.1.17.1.</t>
  </si>
  <si>
    <t>5.1.17.2.</t>
  </si>
  <si>
    <t>5.1.18. Terje Kruusimaa TL 27 lisa X - keeleõppe koordinatori töötasu</t>
  </si>
  <si>
    <t>5.1.18.1.</t>
  </si>
  <si>
    <t>5.1.18.2.</t>
  </si>
  <si>
    <t>5.2.9.</t>
  </si>
  <si>
    <t>5.2.9.1.</t>
  </si>
  <si>
    <t>5.2.9.2.</t>
  </si>
  <si>
    <t>5.2.10.</t>
  </si>
  <si>
    <t>5.2.10.1.</t>
  </si>
  <si>
    <t>5.2.10.2.</t>
  </si>
  <si>
    <t>5.2.11.</t>
  </si>
  <si>
    <t>5.2.12.</t>
  </si>
  <si>
    <t>5.2.13.</t>
  </si>
  <si>
    <t>5.2.14.</t>
  </si>
  <si>
    <t>5.2.15.</t>
  </si>
  <si>
    <t>5.2.16.</t>
  </si>
  <si>
    <t>5.2.11.1.</t>
  </si>
  <si>
    <t>5.2.11.2.</t>
  </si>
  <si>
    <t>5.2.12.1.</t>
  </si>
  <si>
    <t>5.2.12.2.</t>
  </si>
  <si>
    <t>5.2.13.1.</t>
  </si>
  <si>
    <t>5.2.13.2.</t>
  </si>
  <si>
    <t>5.2.14.1.</t>
  </si>
  <si>
    <t>5.2.14.2.</t>
  </si>
  <si>
    <t>5.2.15.1.</t>
  </si>
  <si>
    <t>5.2.15.2.</t>
  </si>
  <si>
    <t>5.2.16.1.</t>
  </si>
  <si>
    <t>5.2.16.2.</t>
  </si>
  <si>
    <t>5.4.22.</t>
  </si>
  <si>
    <t>5.4.23.</t>
  </si>
  <si>
    <t>5.4.24.</t>
  </si>
  <si>
    <t>5.4.25.</t>
  </si>
  <si>
    <t>5.4.26.</t>
  </si>
  <si>
    <t>5.4.27.</t>
  </si>
  <si>
    <t>5.4.28.</t>
  </si>
  <si>
    <t>5.4.29.</t>
  </si>
  <si>
    <t>5.4.30.</t>
  </si>
  <si>
    <t>5.4.31.</t>
  </si>
  <si>
    <t>5.4.32.</t>
  </si>
  <si>
    <t>5.4.33.</t>
  </si>
  <si>
    <t>5.4.34.</t>
  </si>
  <si>
    <t>5.4.35.</t>
  </si>
  <si>
    <t>5.4.36.</t>
  </si>
  <si>
    <t>5.4.37.</t>
  </si>
  <si>
    <t>5.4.38.</t>
  </si>
  <si>
    <t>5.4.39.</t>
  </si>
  <si>
    <t>5.4.40.</t>
  </si>
  <si>
    <t>5.4.41.</t>
  </si>
  <si>
    <t>5.4.42.</t>
  </si>
  <si>
    <t>5.4.43.</t>
  </si>
  <si>
    <t>5.4.44.</t>
  </si>
  <si>
    <t>5.4.45.</t>
  </si>
  <si>
    <t>kulude hübitamine Gunnel Kobale praktilise kontakttunni läbiviimiseks 18.06.2021</t>
  </si>
  <si>
    <t>5.10.77.</t>
  </si>
  <si>
    <t>5.10.78.</t>
  </si>
  <si>
    <t>5.10.79.</t>
  </si>
  <si>
    <t>5.10.80.</t>
  </si>
  <si>
    <t>5.10.81.</t>
  </si>
  <si>
    <t>5.10.82.</t>
  </si>
  <si>
    <t>5.10.83.</t>
  </si>
  <si>
    <t>5.10.84.</t>
  </si>
  <si>
    <t>5.10.85.</t>
  </si>
  <si>
    <t>5.10.86.</t>
  </si>
  <si>
    <t>5.10.87.</t>
  </si>
  <si>
    <t>5.10.88.</t>
  </si>
  <si>
    <t>5.10.89.</t>
  </si>
  <si>
    <t>5.10.77.1.</t>
  </si>
  <si>
    <t>5.10.77.2.</t>
  </si>
  <si>
    <t>5.10.78.1.</t>
  </si>
  <si>
    <t>5.10.78.2.</t>
  </si>
  <si>
    <t>5.10.79.1.</t>
  </si>
  <si>
    <t>5.10.79.2.</t>
  </si>
  <si>
    <t>5.10.80.1.</t>
  </si>
  <si>
    <t>5.10.80.2.</t>
  </si>
  <si>
    <t>5.10.81.1.</t>
  </si>
  <si>
    <t>5.10.81.2.</t>
  </si>
  <si>
    <t>5.10.82.1.</t>
  </si>
  <si>
    <t>5.10.82.2.</t>
  </si>
  <si>
    <t>5.10.83.1.</t>
  </si>
  <si>
    <t>5.10.83.2.</t>
  </si>
  <si>
    <t>5.10.84.1.</t>
  </si>
  <si>
    <t>5.10.84.2.</t>
  </si>
  <si>
    <t>5.10.85.1.</t>
  </si>
  <si>
    <t>5.10.85.2.</t>
  </si>
  <si>
    <t>5.10.86.1.</t>
  </si>
  <si>
    <t>5.10.86.2.</t>
  </si>
  <si>
    <t>5.10.87.1.</t>
  </si>
  <si>
    <t>5.10.87.2.</t>
  </si>
  <si>
    <t>5.10.88.1.</t>
  </si>
  <si>
    <t>5.10.88.2.</t>
  </si>
  <si>
    <t>5.10.89.1.</t>
  </si>
  <si>
    <t>5.10.89.2.</t>
  </si>
  <si>
    <t>5.10.90.</t>
  </si>
  <si>
    <t>5.10.91.</t>
  </si>
  <si>
    <t>5.10.92.</t>
  </si>
  <si>
    <t>5.10.93.</t>
  </si>
  <si>
    <t>5.10.94.</t>
  </si>
  <si>
    <t>5.10.95.</t>
  </si>
  <si>
    <t>5.10.96.</t>
  </si>
  <si>
    <t>5.10.97.</t>
  </si>
  <si>
    <t>5.10.98.</t>
  </si>
  <si>
    <t>5.10.99.</t>
  </si>
  <si>
    <t>5.10.100.</t>
  </si>
  <si>
    <t>5.10.101.</t>
  </si>
  <si>
    <t>5.10.102.</t>
  </si>
  <si>
    <t>5.10.103.</t>
  </si>
  <si>
    <t>5.10.104.</t>
  </si>
  <si>
    <t>5.10.90.1.</t>
  </si>
  <si>
    <t>5.10.90.2.</t>
  </si>
  <si>
    <t>5.10.91.1.</t>
  </si>
  <si>
    <t>5.10.91.2.</t>
  </si>
  <si>
    <t>5.10.92.1.</t>
  </si>
  <si>
    <t>5.10.92.2.</t>
  </si>
  <si>
    <t>5.10.93.1.</t>
  </si>
  <si>
    <t>5.10.93.2.</t>
  </si>
  <si>
    <t>5.10.94.1.</t>
  </si>
  <si>
    <t>5.10.94.2.</t>
  </si>
  <si>
    <t>5.10.95.1.</t>
  </si>
  <si>
    <t>5.10.95.2.</t>
  </si>
  <si>
    <t>5.10.96.1.</t>
  </si>
  <si>
    <t>5.10.96.2.</t>
  </si>
  <si>
    <t>5.10.97.1.</t>
  </si>
  <si>
    <t>5.10.97.2.</t>
  </si>
  <si>
    <t>5.10.98.1.</t>
  </si>
  <si>
    <t>5.10.98.2.</t>
  </si>
  <si>
    <t>5.10.99.1.</t>
  </si>
  <si>
    <t>5.10.99.2.</t>
  </si>
  <si>
    <t>5.10.100.1.</t>
  </si>
  <si>
    <t>5.10.106.1.</t>
  </si>
  <si>
    <t>5.10.133.1.</t>
  </si>
  <si>
    <t>5.10.113.1.</t>
  </si>
  <si>
    <t>5.10.100.2.</t>
  </si>
  <si>
    <t>5.10.101.1.</t>
  </si>
  <si>
    <t>5.10.101.2.</t>
  </si>
  <si>
    <t>5.10.102.1.</t>
  </si>
  <si>
    <t>5.10.102.2.</t>
  </si>
  <si>
    <t>5.10.103.1.</t>
  </si>
  <si>
    <t>5.10.103.2.</t>
  </si>
  <si>
    <t>5.10.105.</t>
  </si>
  <si>
    <t>5.10.106.</t>
  </si>
  <si>
    <t>5.10.107.</t>
  </si>
  <si>
    <t>5.10.108.</t>
  </si>
  <si>
    <t>5.10.109.</t>
  </si>
  <si>
    <t>5.10.110.</t>
  </si>
  <si>
    <t>5.10.111.</t>
  </si>
  <si>
    <t>5.10.104.1.</t>
  </si>
  <si>
    <t>5.10.104.2.</t>
  </si>
  <si>
    <t>5.10.105.1.</t>
  </si>
  <si>
    <t>5.10.105.2.</t>
  </si>
  <si>
    <t>5.10.106.2.</t>
  </si>
  <si>
    <t>5.10.107.1.</t>
  </si>
  <si>
    <t>5.10.107.2.</t>
  </si>
  <si>
    <t>5.10.109.1.</t>
  </si>
  <si>
    <t>5.10.109.2.</t>
  </si>
  <si>
    <t>5.10.112.</t>
  </si>
  <si>
    <t>5.10.113.</t>
  </si>
  <si>
    <t>5.10.114.</t>
  </si>
  <si>
    <t>5.10.115.</t>
  </si>
  <si>
    <t>5.10.116.</t>
  </si>
  <si>
    <t>5.10.117.</t>
  </si>
  <si>
    <t>5.10.110.1.</t>
  </si>
  <si>
    <t>5.10.110.2.</t>
  </si>
  <si>
    <t>5.10.111.1.</t>
  </si>
  <si>
    <t>5.10.111.2.</t>
  </si>
  <si>
    <t>5.10.112.1.</t>
  </si>
  <si>
    <t>5.10.112.2.</t>
  </si>
  <si>
    <t>5.10.113.2.</t>
  </si>
  <si>
    <t>5.10.114.1.</t>
  </si>
  <si>
    <t>5.10.114.2.</t>
  </si>
  <si>
    <t>5.10.115.1.</t>
  </si>
  <si>
    <t>5.10.115.2.</t>
  </si>
  <si>
    <t>5.10.116.1.</t>
  </si>
  <si>
    <t>5.10.116.2.</t>
  </si>
  <si>
    <t>5.10.117.1.</t>
  </si>
  <si>
    <t>5.10.117.2.</t>
  </si>
  <si>
    <t>5.10.118.</t>
  </si>
  <si>
    <t>5.10.119.</t>
  </si>
  <si>
    <t>5.10.120.</t>
  </si>
  <si>
    <t>5.10.121.</t>
  </si>
  <si>
    <t>5.10.122.</t>
  </si>
  <si>
    <t>5.10.123.</t>
  </si>
  <si>
    <t>5.10.124.</t>
  </si>
  <si>
    <t>5.10.125.</t>
  </si>
  <si>
    <t>5.10.126.</t>
  </si>
  <si>
    <t>5.10.127.</t>
  </si>
  <si>
    <t>5.10.128.</t>
  </si>
  <si>
    <t>5.10.129.</t>
  </si>
  <si>
    <t>5.10.130.</t>
  </si>
  <si>
    <t>5.10.118.1.</t>
  </si>
  <si>
    <t>5.10.118.2.</t>
  </si>
  <si>
    <t>5.10.119.1.</t>
  </si>
  <si>
    <t>5.10.119.2.</t>
  </si>
  <si>
    <t>5.10.120.1.</t>
  </si>
  <si>
    <t>5.10.120.2.</t>
  </si>
  <si>
    <t>5.10.121.1.</t>
  </si>
  <si>
    <t>5.10.121.2.</t>
  </si>
  <si>
    <t>5.10.122.1.</t>
  </si>
  <si>
    <t>5.10.122.2.</t>
  </si>
  <si>
    <t>5.10.123.1.</t>
  </si>
  <si>
    <t>5.10.123.2.</t>
  </si>
  <si>
    <t>5.10.124.1.</t>
  </si>
  <si>
    <t>5.10.124.2.</t>
  </si>
  <si>
    <t>5.10.125.1.</t>
  </si>
  <si>
    <t>5.10.125.2.</t>
  </si>
  <si>
    <t>5.10.126.1.</t>
  </si>
  <si>
    <t>5.10.126.2.</t>
  </si>
  <si>
    <t>5.10.127.1.</t>
  </si>
  <si>
    <t>5.10.127.2.</t>
  </si>
  <si>
    <t>5.10.128.1.</t>
  </si>
  <si>
    <t>5.10.128.2.</t>
  </si>
  <si>
    <t>5.10.129.1.</t>
  </si>
  <si>
    <t>5.10.129.2.</t>
  </si>
  <si>
    <t>5.10.130.1.</t>
  </si>
  <si>
    <t>5.10.130.2.</t>
  </si>
  <si>
    <t>5.10.131.</t>
  </si>
  <si>
    <t>5.10.132.</t>
  </si>
  <si>
    <t>5.10.133.</t>
  </si>
  <si>
    <t>5.10.134.</t>
  </si>
  <si>
    <t>5.10.135.</t>
  </si>
  <si>
    <t>5.10.136.</t>
  </si>
  <si>
    <t>5.10.137.</t>
  </si>
  <si>
    <t>5.10.138.</t>
  </si>
  <si>
    <t>5.10.140.</t>
  </si>
  <si>
    <t>5.10.139.</t>
  </si>
  <si>
    <t>5.10.141.</t>
  </si>
  <si>
    <t>5.10.142.</t>
  </si>
  <si>
    <t>5.10.143.</t>
  </si>
  <si>
    <t>5.10.131.1.</t>
  </si>
  <si>
    <t>5.10.131.2.</t>
  </si>
  <si>
    <t>5.10.132.1.</t>
  </si>
  <si>
    <t>5.10.132.2.</t>
  </si>
  <si>
    <t>5.10.133.2.</t>
  </si>
  <si>
    <t>5.10.134.1.</t>
  </si>
  <si>
    <t>5.10.134.2.</t>
  </si>
  <si>
    <t>5.10.137.1.</t>
  </si>
  <si>
    <t>5.10.135.1.</t>
  </si>
  <si>
    <t>5.10.135.2.</t>
  </si>
  <si>
    <t>5.10.136.1.</t>
  </si>
  <si>
    <t>5.10.136.2.</t>
  </si>
  <si>
    <t>5.10.137.2.</t>
  </si>
  <si>
    <t>5.10.138.1.</t>
  </si>
  <si>
    <t>5.10.138.2.</t>
  </si>
  <si>
    <t>5.10.139.1.</t>
  </si>
  <si>
    <t>5.10.139.2.</t>
  </si>
  <si>
    <t>5.10.140.1.</t>
  </si>
  <si>
    <t>5.10.140.2.</t>
  </si>
  <si>
    <t>5.10.141.1.</t>
  </si>
  <si>
    <t>5.10.141.2.</t>
  </si>
  <si>
    <t>5.10.142.1.</t>
  </si>
  <si>
    <t>5.10.142.2.</t>
  </si>
  <si>
    <t>5.10.143.1.</t>
  </si>
  <si>
    <t>5.10.143.2.</t>
  </si>
  <si>
    <t>5.10.144.</t>
  </si>
  <si>
    <t>5.10.145.</t>
  </si>
  <si>
    <t>5.10.146.</t>
  </si>
  <si>
    <t>5.10.147.</t>
  </si>
  <si>
    <t>5.10.148.</t>
  </si>
  <si>
    <t>5.10.149.</t>
  </si>
  <si>
    <t>5.10.150.</t>
  </si>
  <si>
    <t>5.10.151.</t>
  </si>
  <si>
    <t>5.10.152.</t>
  </si>
  <si>
    <t>5.10.153.</t>
  </si>
  <si>
    <t>5.10.154.</t>
  </si>
  <si>
    <t>5.10.155.</t>
  </si>
  <si>
    <t>5.10.156.</t>
  </si>
  <si>
    <t>5.10.144.1.</t>
  </si>
  <si>
    <t>5.10.144.2.</t>
  </si>
  <si>
    <t>5.10.145.1.</t>
  </si>
  <si>
    <t>5.10.145.2.</t>
  </si>
  <si>
    <t>5.10.146.1.</t>
  </si>
  <si>
    <t>5.10.146.2.</t>
  </si>
  <si>
    <t>5.10.147.1.</t>
  </si>
  <si>
    <t>5.10.147.2.</t>
  </si>
  <si>
    <t>5.10.148.1.</t>
  </si>
  <si>
    <t>5.10.148.2.</t>
  </si>
  <si>
    <t>5.10.149.1.</t>
  </si>
  <si>
    <t>5.10.149.2-</t>
  </si>
  <si>
    <t>5.10.150.1.</t>
  </si>
  <si>
    <t>5.10.150.2.</t>
  </si>
  <si>
    <t>5.10.151.1.</t>
  </si>
  <si>
    <t>5.10.151.2.</t>
  </si>
  <si>
    <t>5.10.152.1.</t>
  </si>
  <si>
    <t>5.10.152.2.</t>
  </si>
  <si>
    <t>5.10.153.1.</t>
  </si>
  <si>
    <t>5.10.153.2.</t>
  </si>
  <si>
    <t>5.10.154.1.</t>
  </si>
  <si>
    <t>5.10.154.2.</t>
  </si>
  <si>
    <t>5.10.155.1.</t>
  </si>
  <si>
    <t>5.10.155.2.</t>
  </si>
  <si>
    <t>5.10.156.1.</t>
  </si>
  <si>
    <t>5.10.156.2.</t>
  </si>
  <si>
    <t>Külli Kuri koolitusassitent KL nr.11</t>
  </si>
  <si>
    <t>5.10.157.</t>
  </si>
  <si>
    <t>5.10.158.</t>
  </si>
  <si>
    <t>5.10.159.</t>
  </si>
  <si>
    <t>5.10.160.</t>
  </si>
  <si>
    <t>5.10.161.</t>
  </si>
  <si>
    <t>5.10.162.</t>
  </si>
  <si>
    <t>5.10.163.</t>
  </si>
  <si>
    <t>5.10.164.</t>
  </si>
  <si>
    <t>5.10.165.</t>
  </si>
  <si>
    <t>5.10.168.</t>
  </si>
  <si>
    <t>5.10.157.1</t>
  </si>
  <si>
    <t>5.10.157.2.</t>
  </si>
  <si>
    <t>5.10.158.1.</t>
  </si>
  <si>
    <t>5.10.158.2.</t>
  </si>
  <si>
    <t>5.10.159.1.</t>
  </si>
  <si>
    <t>5.10.159.2.</t>
  </si>
  <si>
    <t>5.10.160.1.</t>
  </si>
  <si>
    <t>5.10.160.2.</t>
  </si>
  <si>
    <t>5.10.162.1.</t>
  </si>
  <si>
    <t>5.10.162.2.</t>
  </si>
  <si>
    <t>5.10.166.</t>
  </si>
  <si>
    <t>4.10.167.</t>
  </si>
  <si>
    <t>5.10.169.</t>
  </si>
  <si>
    <t>5.10.163.1.</t>
  </si>
  <si>
    <t>5.10.163.2.</t>
  </si>
  <si>
    <t>5.10.164.1.</t>
  </si>
  <si>
    <t>5.10.164.2.</t>
  </si>
  <si>
    <t>5.10.165.1.</t>
  </si>
  <si>
    <t>5.10.165.2.</t>
  </si>
  <si>
    <t>5.10.166.1.</t>
  </si>
  <si>
    <t>5.10.166.2.</t>
  </si>
  <si>
    <t>4.10.167.1.</t>
  </si>
  <si>
    <t>4.10.167.2.</t>
  </si>
  <si>
    <t>5.10.168.1.</t>
  </si>
  <si>
    <t>5.10.168.2.</t>
  </si>
  <si>
    <t>5.10.170.</t>
  </si>
  <si>
    <t>5.10.171.</t>
  </si>
  <si>
    <t>5.10.172.</t>
  </si>
  <si>
    <t>5.10.173.</t>
  </si>
  <si>
    <t>5.10.174.</t>
  </si>
  <si>
    <t>5.10.175.</t>
  </si>
  <si>
    <t>5.10.169.1.</t>
  </si>
  <si>
    <t>5.10.169.2.</t>
  </si>
  <si>
    <t>5.10.170.1.</t>
  </si>
  <si>
    <t>5.10.170.2.</t>
  </si>
  <si>
    <t>5.10.171.1.</t>
  </si>
  <si>
    <t>5.10.171.2.</t>
  </si>
  <si>
    <t>5.10.172.1.</t>
  </si>
  <si>
    <t>5.10.172.2.</t>
  </si>
  <si>
    <t>5.10.173.1.</t>
  </si>
  <si>
    <t>5.10.173.2.</t>
  </si>
  <si>
    <t>5.10.174.1.</t>
  </si>
  <si>
    <t>5.10.174.2.</t>
  </si>
  <si>
    <t>5.10.175.1.</t>
  </si>
  <si>
    <t>5.10.175.2.</t>
  </si>
  <si>
    <t>5.10.176.</t>
  </si>
  <si>
    <t>5.10.177.</t>
  </si>
  <si>
    <t>5.10.178.</t>
  </si>
  <si>
    <t>5.10.179.</t>
  </si>
  <si>
    <t>5.10.180.</t>
  </si>
  <si>
    <t>5.10.181.</t>
  </si>
  <si>
    <t>5.10.182.</t>
  </si>
  <si>
    <t>5.10.183.</t>
  </si>
  <si>
    <t>5.10.184.</t>
  </si>
  <si>
    <t>5.10.185.</t>
  </si>
  <si>
    <t>5.10.176.1.</t>
  </si>
  <si>
    <t>5.10.176.2.</t>
  </si>
  <si>
    <t>5.5.2.</t>
  </si>
  <si>
    <t>5.5.3.</t>
  </si>
  <si>
    <t>6.2.3.</t>
  </si>
  <si>
    <t>6.3.1.Mare Kitsnik -esinejatasu koostööseminaril 19.08.2021</t>
  </si>
  <si>
    <t>6.3.1.1.</t>
  </si>
  <si>
    <t>6.3.1.2.</t>
  </si>
  <si>
    <t>Vilmsi 55 õppeklass august hoolduskulud</t>
  </si>
  <si>
    <t>Vilmsi 55 õppeklass sept  hoolduskulud</t>
  </si>
  <si>
    <t>Toetuslepingu punkti 4.1.3 kohaselt taotlen AMIF-i vahemakse 54994,86 euro eraldamist lepingu punktis 4.4 nimetatud kontole.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</si>
</sst>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34"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sz val="12"/>
      <color rgb="FFFF0000"/>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i/>
      <sz val="11"/>
      <color theme="1"/>
      <name val="Calibri"/>
      <family val="2"/>
      <charset val="186"/>
      <scheme val="minor"/>
    </font>
    <font>
      <sz val="12"/>
      <name val="Times New Roman"/>
      <family val="1"/>
      <charset val="186"/>
    </font>
    <font>
      <b/>
      <sz val="12"/>
      <name val="Times New Roman"/>
      <family val="1"/>
      <charset val="186"/>
    </font>
    <font>
      <strike/>
      <sz val="12"/>
      <color theme="1"/>
      <name val="Times New Roman"/>
      <family val="1"/>
      <charset val="186"/>
    </font>
    <font>
      <sz val="11"/>
      <color rgb="FFFF0000"/>
      <name val="Calibri"/>
      <family val="2"/>
      <charset val="186"/>
      <scheme val="minor"/>
    </font>
    <font>
      <i/>
      <sz val="12"/>
      <color rgb="FFFF0000"/>
      <name val="Times New Roman"/>
      <family val="1"/>
      <charset val="186"/>
    </font>
    <font>
      <i/>
      <sz val="12"/>
      <color theme="0" tint="-0.499984740745262"/>
      <name val="Times New Roman"/>
      <family val="1"/>
      <charset val="186"/>
    </font>
    <font>
      <strike/>
      <sz val="12"/>
      <name val="Times New Roman"/>
      <family val="1"/>
      <charset val="186"/>
    </font>
    <font>
      <sz val="11"/>
      <name val="Calibri"/>
      <family val="2"/>
      <charset val="186"/>
      <scheme val="minor"/>
    </font>
    <font>
      <i/>
      <sz val="11"/>
      <name val="Calibri"/>
      <family val="2"/>
      <charset val="186"/>
      <scheme val="minor"/>
    </font>
    <font>
      <b/>
      <sz val="11"/>
      <color theme="1"/>
      <name val="Times New Roman"/>
      <family val="1"/>
      <charset val="186"/>
    </font>
    <font>
      <sz val="11"/>
      <color theme="1"/>
      <name val="Times New Roman"/>
      <family val="1"/>
      <charset val="186"/>
    </font>
    <font>
      <sz val="10"/>
      <name val="Arial"/>
      <family val="2"/>
      <charset val="186"/>
    </font>
    <font>
      <sz val="11"/>
      <name val="Times New Roman"/>
      <family val="1"/>
      <charset val="186"/>
    </font>
    <font>
      <sz val="10"/>
      <name val="Times New Roman"/>
      <family val="1"/>
      <charset val="186"/>
    </font>
    <font>
      <sz val="11"/>
      <color theme="0" tint="-0.499984740745262"/>
      <name val="Times New Roman"/>
      <family val="1"/>
      <charset val="186"/>
    </font>
    <font>
      <b/>
      <sz val="11"/>
      <name val="Times New Roman"/>
      <family val="1"/>
      <charset val="186"/>
    </font>
    <font>
      <sz val="11"/>
      <color rgb="FFFF0000"/>
      <name val="Times New Roman"/>
      <family val="1"/>
      <charset val="186"/>
    </font>
    <font>
      <i/>
      <sz val="11"/>
      <color rgb="FFFF0000"/>
      <name val="Times New Roman"/>
      <family val="1"/>
      <charset val="186"/>
    </font>
    <font>
      <i/>
      <sz val="11"/>
      <color theme="1"/>
      <name val="Times New Roman"/>
      <family val="1"/>
      <charset val="186"/>
    </font>
    <font>
      <i/>
      <sz val="11"/>
      <color theme="0" tint="-0.499984740745262"/>
      <name val="Times New Roman"/>
      <family val="1"/>
      <charset val="186"/>
    </font>
    <font>
      <sz val="11"/>
      <name val="Arial"/>
      <family val="2"/>
      <charset val="186"/>
    </font>
    <font>
      <sz val="12"/>
      <color rgb="FF000000"/>
      <name val="Times New Roman"/>
      <family val="1"/>
      <charset val="186"/>
    </font>
    <font>
      <sz val="11"/>
      <color theme="3"/>
      <name val="Times New Roman"/>
      <family val="1"/>
      <charset val="186"/>
    </font>
  </fonts>
  <fills count="11">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6" tint="0.59999389629810485"/>
        <bgColor indexed="64"/>
      </patternFill>
    </fill>
    <fill>
      <patternFill patternType="solid">
        <fgColor rgb="FFEBF1DE"/>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8" fillId="0" borderId="0" applyNumberFormat="0" applyFill="0" applyBorder="0" applyAlignment="0" applyProtection="0"/>
    <xf numFmtId="0" fontId="22" fillId="0" borderId="0"/>
  </cellStyleXfs>
  <cellXfs count="503">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3" fillId="2" borderId="1" xfId="0" applyFont="1" applyFill="1" applyBorder="1"/>
    <xf numFmtId="0" fontId="3" fillId="2" borderId="1" xfId="0" applyFont="1" applyFill="1" applyBorder="1" applyAlignment="1">
      <alignment wrapText="1"/>
    </xf>
    <xf numFmtId="0" fontId="6" fillId="0" borderId="0" xfId="0" applyFont="1"/>
    <xf numFmtId="0" fontId="7" fillId="0" borderId="0" xfId="0" applyFont="1"/>
    <xf numFmtId="0" fontId="4" fillId="0" borderId="0" xfId="0" applyFont="1"/>
    <xf numFmtId="0" fontId="2" fillId="3" borderId="1" xfId="0" applyFont="1" applyFill="1" applyBorder="1"/>
    <xf numFmtId="0" fontId="3" fillId="3" borderId="1" xfId="0" applyFont="1" applyFill="1" applyBorder="1"/>
    <xf numFmtId="0" fontId="3" fillId="3" borderId="1" xfId="0" applyFont="1" applyFill="1" applyBorder="1" applyAlignment="1">
      <alignment wrapText="1"/>
    </xf>
    <xf numFmtId="0" fontId="2" fillId="4" borderId="1" xfId="0" applyFont="1" applyFill="1" applyBorder="1"/>
    <xf numFmtId="0" fontId="3" fillId="4" borderId="1" xfId="0" applyFont="1" applyFill="1" applyBorder="1"/>
    <xf numFmtId="0" fontId="2" fillId="0" borderId="0" xfId="0" applyFont="1"/>
    <xf numFmtId="0" fontId="0" fillId="0" borderId="0" xfId="0"/>
    <xf numFmtId="0" fontId="3" fillId="2" borderId="1" xfId="0" applyFont="1" applyFill="1" applyBorder="1"/>
    <xf numFmtId="0" fontId="4" fillId="0" borderId="0" xfId="0" applyFont="1"/>
    <xf numFmtId="0" fontId="2" fillId="0" borderId="0" xfId="0" applyFont="1"/>
    <xf numFmtId="0" fontId="3" fillId="0" borderId="1" xfId="0" applyFont="1" applyBorder="1"/>
    <xf numFmtId="0" fontId="2" fillId="0" borderId="1" xfId="0" applyFont="1" applyBorder="1"/>
    <xf numFmtId="0" fontId="2" fillId="0" borderId="0" xfId="0" applyFont="1" applyProtection="1">
      <protection locked="0"/>
    </xf>
    <xf numFmtId="0" fontId="0" fillId="0" borderId="0" xfId="0" applyProtection="1">
      <protection locked="0"/>
    </xf>
    <xf numFmtId="0" fontId="3" fillId="2" borderId="1" xfId="0" applyFont="1" applyFill="1" applyBorder="1" applyProtection="1">
      <protection locked="0"/>
    </xf>
    <xf numFmtId="4" fontId="2" fillId="3" borderId="1" xfId="0" applyNumberFormat="1" applyFont="1" applyFill="1" applyBorder="1" applyProtection="1">
      <protection locked="0"/>
    </xf>
    <xf numFmtId="0" fontId="2" fillId="0" borderId="1" xfId="0" applyFont="1" applyBorder="1" applyProtection="1">
      <protection locked="0" hidden="1"/>
    </xf>
    <xf numFmtId="14" fontId="2" fillId="0" borderId="1" xfId="0" applyNumberFormat="1" applyFont="1" applyBorder="1" applyProtection="1">
      <protection locked="0" hidden="1"/>
    </xf>
    <xf numFmtId="0" fontId="2" fillId="0" borderId="0" xfId="0" applyFont="1" applyProtection="1">
      <protection locked="0" hidden="1"/>
    </xf>
    <xf numFmtId="0" fontId="3" fillId="2" borderId="2" xfId="0" applyFont="1" applyFill="1" applyBorder="1" applyAlignment="1">
      <alignment horizontal="center" vertical="center" wrapText="1"/>
    </xf>
    <xf numFmtId="0" fontId="3" fillId="2" borderId="5" xfId="0" applyFont="1" applyFill="1" applyBorder="1" applyAlignment="1">
      <alignment vertical="center" wrapText="1"/>
    </xf>
    <xf numFmtId="0" fontId="0" fillId="0" borderId="1" xfId="0" applyBorder="1" applyAlignment="1" applyProtection="1">
      <protection locked="0" hidden="1"/>
    </xf>
    <xf numFmtId="0" fontId="2" fillId="0" borderId="0" xfId="0" applyFont="1" applyBorder="1" applyProtection="1">
      <protection locked="0" hidden="1"/>
    </xf>
    <xf numFmtId="0" fontId="6" fillId="0" borderId="0" xfId="0" applyFont="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wrapText="1"/>
      <protection hidden="1"/>
    </xf>
    <xf numFmtId="0" fontId="3" fillId="0" borderId="1" xfId="0" applyFont="1" applyBorder="1" applyProtection="1">
      <protection hidden="1"/>
    </xf>
    <xf numFmtId="0" fontId="2" fillId="0" borderId="1" xfId="0" applyFont="1" applyBorder="1" applyProtection="1">
      <protection hidden="1"/>
    </xf>
    <xf numFmtId="2" fontId="2" fillId="0" borderId="1" xfId="0" applyNumberFormat="1" applyFont="1" applyBorder="1" applyProtection="1">
      <protection hidden="1"/>
    </xf>
    <xf numFmtId="2" fontId="2" fillId="3" borderId="1" xfId="0" applyNumberFormat="1" applyFont="1" applyFill="1" applyBorder="1" applyProtection="1">
      <protection hidden="1"/>
    </xf>
    <xf numFmtId="0" fontId="4" fillId="0" borderId="0" xfId="0" applyFont="1" applyProtection="1">
      <protection hidden="1"/>
    </xf>
    <xf numFmtId="0" fontId="3" fillId="0" borderId="0" xfId="0" applyFont="1" applyProtection="1">
      <protection hidden="1"/>
    </xf>
    <xf numFmtId="0" fontId="4" fillId="0" borderId="0" xfId="0" applyFont="1" applyBorder="1" applyProtection="1">
      <protection hidden="1"/>
    </xf>
    <xf numFmtId="0" fontId="0" fillId="0" borderId="0" xfId="0" applyProtection="1">
      <protection hidden="1"/>
    </xf>
    <xf numFmtId="4" fontId="2" fillId="3" borderId="1" xfId="0" applyNumberFormat="1" applyFont="1" applyFill="1" applyBorder="1" applyProtection="1">
      <protection hidden="1"/>
    </xf>
    <xf numFmtId="0" fontId="3" fillId="2" borderId="1"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3" fillId="0" borderId="0" xfId="0" applyFont="1" applyFill="1" applyBorder="1" applyProtection="1">
      <protection hidden="1"/>
    </xf>
    <xf numFmtId="0" fontId="9" fillId="0" borderId="0" xfId="1" applyFont="1" applyProtection="1">
      <protection hidden="1"/>
    </xf>
    <xf numFmtId="0" fontId="0" fillId="2" borderId="3" xfId="0" applyFont="1" applyFill="1" applyBorder="1" applyAlignment="1" applyProtection="1">
      <protection hidden="1"/>
    </xf>
    <xf numFmtId="0" fontId="1" fillId="0" borderId="0" xfId="0" applyFont="1"/>
    <xf numFmtId="9" fontId="3" fillId="2" borderId="1" xfId="0" applyNumberFormat="1" applyFont="1" applyFill="1" applyBorder="1" applyAlignment="1" applyProtection="1">
      <alignment horizontal="center"/>
      <protection hidden="1"/>
    </xf>
    <xf numFmtId="9" fontId="3" fillId="2" borderId="1" xfId="0" applyNumberFormat="1" applyFont="1" applyFill="1" applyBorder="1" applyAlignment="1" applyProtection="1">
      <alignment wrapText="1"/>
      <protection hidden="1"/>
    </xf>
    <xf numFmtId="9" fontId="3" fillId="2" borderId="1" xfId="0" applyNumberFormat="1" applyFont="1" applyFill="1" applyBorder="1" applyAlignment="1" applyProtection="1">
      <alignment horizontal="center" vertical="center"/>
      <protection hidden="1"/>
    </xf>
    <xf numFmtId="0" fontId="3" fillId="3" borderId="1" xfId="0" applyFont="1" applyFill="1" applyBorder="1" applyAlignment="1">
      <alignment horizontal="center"/>
    </xf>
    <xf numFmtId="0" fontId="2" fillId="0" borderId="1" xfId="0" applyFont="1" applyBorder="1" applyAlignment="1" applyProtection="1">
      <alignment horizontal="center" vertical="center"/>
      <protection locked="0" hidden="1"/>
    </xf>
    <xf numFmtId="4" fontId="2" fillId="0" borderId="1" xfId="0" applyNumberFormat="1" applyFont="1" applyBorder="1" applyProtection="1">
      <protection hidden="1"/>
    </xf>
    <xf numFmtId="4" fontId="2" fillId="6" borderId="1" xfId="0" applyNumberFormat="1" applyFont="1" applyFill="1" applyBorder="1" applyProtection="1">
      <protection locked="0" hidden="1"/>
    </xf>
    <xf numFmtId="4" fontId="3" fillId="5" borderId="1" xfId="0" applyNumberFormat="1" applyFont="1" applyFill="1" applyBorder="1" applyProtection="1">
      <protection hidden="1"/>
    </xf>
    <xf numFmtId="4" fontId="3" fillId="2" borderId="1" xfId="0" applyNumberFormat="1" applyFont="1" applyFill="1" applyBorder="1" applyProtection="1">
      <protection hidden="1"/>
    </xf>
    <xf numFmtId="4" fontId="2" fillId="0" borderId="1" xfId="0" applyNumberFormat="1" applyFont="1" applyBorder="1" applyProtection="1">
      <protection locked="0" hidden="1"/>
    </xf>
    <xf numFmtId="4" fontId="2" fillId="2" borderId="1" xfId="0" applyNumberFormat="1" applyFont="1" applyFill="1" applyBorder="1" applyProtection="1">
      <protection hidden="1"/>
    </xf>
    <xf numFmtId="4" fontId="2" fillId="3" borderId="1" xfId="0" applyNumberFormat="1" applyFont="1" applyFill="1" applyBorder="1" applyProtection="1">
      <protection locked="0" hidden="1"/>
    </xf>
    <xf numFmtId="4" fontId="2" fillId="6" borderId="1" xfId="0" applyNumberFormat="1" applyFont="1" applyFill="1" applyBorder="1" applyProtection="1">
      <protection hidden="1"/>
    </xf>
    <xf numFmtId="4" fontId="3" fillId="3" borderId="1" xfId="0" applyNumberFormat="1" applyFont="1" applyFill="1" applyBorder="1"/>
    <xf numFmtId="4" fontId="3" fillId="4" borderId="1" xfId="0" applyNumberFormat="1" applyFont="1" applyFill="1" applyBorder="1"/>
    <xf numFmtId="4" fontId="2" fillId="0" borderId="0" xfId="0" applyNumberFormat="1" applyFont="1"/>
    <xf numFmtId="0" fontId="3" fillId="2" borderId="1" xfId="0" applyFont="1" applyFill="1" applyBorder="1" applyProtection="1">
      <protection locked="0" hidden="1"/>
    </xf>
    <xf numFmtId="4" fontId="2" fillId="2" borderId="1" xfId="0" applyNumberFormat="1" applyFont="1" applyFill="1" applyBorder="1" applyProtection="1">
      <protection locked="0" hidden="1"/>
    </xf>
    <xf numFmtId="0" fontId="10" fillId="0" borderId="0" xfId="0" applyFont="1"/>
    <xf numFmtId="4" fontId="3" fillId="2" borderId="1" xfId="0" applyNumberFormat="1" applyFont="1" applyFill="1" applyBorder="1" applyProtection="1">
      <protection locked="0" hidden="1"/>
    </xf>
    <xf numFmtId="0" fontId="3" fillId="0" borderId="0" xfId="0" applyFont="1" applyFill="1" applyBorder="1"/>
    <xf numFmtId="4" fontId="3" fillId="0" borderId="0" xfId="0" applyNumberFormat="1" applyFont="1" applyFill="1" applyBorder="1" applyProtection="1"/>
    <xf numFmtId="4" fontId="3" fillId="0" borderId="0" xfId="0" applyNumberFormat="1" applyFont="1" applyFill="1" applyBorder="1"/>
    <xf numFmtId="0" fontId="9" fillId="0" borderId="0" xfId="0" applyFont="1" applyFill="1"/>
    <xf numFmtId="0" fontId="11" fillId="0" borderId="0" xfId="0" applyFont="1"/>
    <xf numFmtId="0" fontId="11" fillId="0" borderId="0" xfId="0" applyFont="1" applyProtection="1">
      <protection hidden="1"/>
    </xf>
    <xf numFmtId="0" fontId="13" fillId="0" borderId="0" xfId="0" applyFont="1" applyProtection="1">
      <protection hidden="1"/>
    </xf>
    <xf numFmtId="0" fontId="14" fillId="0" borderId="0" xfId="0" applyFont="1"/>
    <xf numFmtId="0" fontId="15" fillId="0" borderId="0" xfId="0" applyFont="1"/>
    <xf numFmtId="0" fontId="16" fillId="0" borderId="1" xfId="0" applyFont="1" applyBorder="1" applyProtection="1">
      <protection locked="0" hidden="1"/>
    </xf>
    <xf numFmtId="2" fontId="16" fillId="0" borderId="1" xfId="0" applyNumberFormat="1" applyFont="1" applyBorder="1" applyProtection="1">
      <protection locked="0" hidden="1"/>
    </xf>
    <xf numFmtId="0" fontId="16" fillId="0" borderId="1" xfId="0" applyFont="1" applyBorder="1" applyAlignment="1" applyProtection="1">
      <alignment wrapText="1"/>
      <protection locked="0" hidden="1"/>
    </xf>
    <xf numFmtId="0" fontId="3" fillId="2" borderId="1" xfId="0" applyFont="1" applyFill="1" applyBorder="1" applyAlignment="1" applyProtection="1">
      <alignment horizontal="center" vertical="center" wrapText="1"/>
      <protection hidden="1"/>
    </xf>
    <xf numFmtId="0" fontId="13" fillId="0" borderId="0" xfId="0" applyFont="1" applyAlignment="1" applyProtection="1">
      <protection hidden="1"/>
    </xf>
    <xf numFmtId="0" fontId="11" fillId="0" borderId="1" xfId="0" applyFont="1" applyBorder="1" applyProtection="1">
      <protection hidden="1"/>
    </xf>
    <xf numFmtId="0" fontId="12" fillId="3" borderId="1" xfId="0" applyFont="1" applyFill="1" applyBorder="1"/>
    <xf numFmtId="0" fontId="12" fillId="3" borderId="1" xfId="0" applyFont="1" applyFill="1" applyBorder="1" applyAlignment="1">
      <alignment wrapText="1"/>
    </xf>
    <xf numFmtId="0" fontId="18" fillId="0" borderId="0" xfId="0" applyFont="1"/>
    <xf numFmtId="0" fontId="19" fillId="0" borderId="0" xfId="0" applyFont="1"/>
    <xf numFmtId="0" fontId="3" fillId="2" borderId="6" xfId="0" applyFont="1" applyFill="1" applyBorder="1" applyAlignment="1">
      <alignment horizontal="center"/>
    </xf>
    <xf numFmtId="0" fontId="3" fillId="7" borderId="1" xfId="0" applyFont="1" applyFill="1" applyBorder="1" applyAlignment="1">
      <alignment horizontal="center"/>
    </xf>
    <xf numFmtId="9" fontId="3" fillId="7" borderId="1" xfId="0" applyNumberFormat="1" applyFont="1" applyFill="1" applyBorder="1" applyAlignment="1" applyProtection="1">
      <alignment horizontal="center" vertical="center" wrapText="1"/>
      <protection hidden="1"/>
    </xf>
    <xf numFmtId="2" fontId="2" fillId="7" borderId="1" xfId="0" applyNumberFormat="1" applyFont="1" applyFill="1" applyBorder="1"/>
    <xf numFmtId="0" fontId="1" fillId="0" borderId="15" xfId="0" applyFont="1" applyBorder="1"/>
    <xf numFmtId="0" fontId="0" fillId="0" borderId="16" xfId="0" applyBorder="1"/>
    <xf numFmtId="0" fontId="0" fillId="0" borderId="17" xfId="0" applyBorder="1"/>
    <xf numFmtId="0" fontId="0" fillId="0" borderId="18" xfId="0" applyBorder="1"/>
    <xf numFmtId="0" fontId="0" fillId="0" borderId="0" xfId="0" applyBorder="1"/>
    <xf numFmtId="0" fontId="0" fillId="0" borderId="19" xfId="0" applyBorder="1"/>
    <xf numFmtId="0" fontId="1" fillId="0" borderId="20" xfId="0" applyFont="1" applyBorder="1"/>
    <xf numFmtId="0" fontId="0" fillId="0" borderId="21" xfId="0" applyBorder="1"/>
    <xf numFmtId="0" fontId="0" fillId="0" borderId="22" xfId="0" applyBorder="1"/>
    <xf numFmtId="0" fontId="20" fillId="0" borderId="0" xfId="0" applyFont="1" applyAlignment="1">
      <alignment horizontal="right" vertical="center"/>
    </xf>
    <xf numFmtId="0" fontId="21" fillId="0" borderId="0" xfId="0" applyFont="1" applyAlignment="1">
      <alignment horizontal="right" vertical="center"/>
    </xf>
    <xf numFmtId="0" fontId="21" fillId="0" borderId="0" xfId="0" applyFont="1"/>
    <xf numFmtId="0" fontId="11" fillId="0" borderId="1" xfId="0" applyFont="1" applyBorder="1" applyAlignment="1" applyProtection="1">
      <alignment wrapText="1"/>
      <protection locked="0" hidden="1"/>
    </xf>
    <xf numFmtId="0" fontId="2" fillId="0" borderId="1" xfId="0" applyFont="1" applyBorder="1" applyAlignment="1" applyProtection="1">
      <alignment wrapText="1"/>
      <protection locked="0" hidden="1"/>
    </xf>
    <xf numFmtId="0" fontId="11" fillId="0" borderId="1" xfId="0" applyFont="1" applyBorder="1" applyProtection="1">
      <protection locked="0" hidden="1"/>
    </xf>
    <xf numFmtId="4" fontId="2" fillId="0" borderId="0" xfId="0" applyNumberFormat="1" applyFont="1" applyProtection="1">
      <protection locked="0"/>
    </xf>
    <xf numFmtId="2" fontId="11" fillId="0" borderId="1" xfId="0" applyNumberFormat="1" applyFont="1" applyBorder="1" applyProtection="1">
      <protection locked="0" hidden="1"/>
    </xf>
    <xf numFmtId="4" fontId="11" fillId="0" borderId="1" xfId="0" applyNumberFormat="1" applyFont="1" applyBorder="1" applyProtection="1">
      <protection locked="0" hidden="1"/>
    </xf>
    <xf numFmtId="0" fontId="2" fillId="0" borderId="1" xfId="0" applyFont="1" applyFill="1" applyBorder="1" applyAlignment="1" applyProtection="1">
      <alignment wrapText="1"/>
      <protection locked="0" hidden="1"/>
    </xf>
    <xf numFmtId="0" fontId="11" fillId="0" borderId="1" xfId="0" applyFont="1" applyFill="1" applyBorder="1" applyAlignment="1" applyProtection="1">
      <alignment wrapText="1"/>
      <protection locked="0" hidden="1"/>
    </xf>
    <xf numFmtId="0" fontId="2" fillId="0" borderId="1" xfId="0" applyFont="1" applyFill="1" applyBorder="1" applyProtection="1">
      <protection locked="0" hidden="1"/>
    </xf>
    <xf numFmtId="0" fontId="11" fillId="8" borderId="1" xfId="0" applyFont="1" applyFill="1" applyBorder="1" applyAlignment="1" applyProtection="1">
      <alignment wrapText="1"/>
      <protection locked="0" hidden="1"/>
    </xf>
    <xf numFmtId="49" fontId="3" fillId="2" borderId="1" xfId="0" applyNumberFormat="1" applyFont="1" applyFill="1" applyBorder="1" applyProtection="1">
      <protection hidden="1"/>
    </xf>
    <xf numFmtId="49" fontId="3" fillId="2" borderId="1" xfId="0" applyNumberFormat="1" applyFont="1" applyFill="1" applyBorder="1" applyProtection="1">
      <protection locked="0" hidden="1"/>
    </xf>
    <xf numFmtId="49" fontId="11" fillId="0" borderId="1" xfId="0" applyNumberFormat="1" applyFont="1" applyBorder="1" applyProtection="1">
      <protection locked="0" hidden="1"/>
    </xf>
    <xf numFmtId="49" fontId="2" fillId="0" borderId="1" xfId="0" applyNumberFormat="1" applyFont="1" applyBorder="1" applyProtection="1">
      <protection locked="0" hidden="1"/>
    </xf>
    <xf numFmtId="0" fontId="3" fillId="2" borderId="2" xfId="0" applyFont="1" applyFill="1" applyBorder="1" applyAlignment="1" applyProtection="1">
      <protection hidden="1"/>
    </xf>
    <xf numFmtId="0" fontId="3" fillId="2" borderId="1" xfId="0" applyFont="1" applyFill="1" applyBorder="1" applyAlignment="1" applyProtection="1">
      <alignment horizontal="center"/>
      <protection hidden="1"/>
    </xf>
    <xf numFmtId="0" fontId="3" fillId="2" borderId="5" xfId="0" applyFont="1" applyFill="1" applyBorder="1" applyAlignment="1">
      <alignment horizontal="center" vertical="center" wrapText="1"/>
    </xf>
    <xf numFmtId="0" fontId="3" fillId="2" borderId="5" xfId="0" applyFont="1" applyFill="1" applyBorder="1" applyAlignment="1">
      <alignment horizontal="center"/>
    </xf>
    <xf numFmtId="0" fontId="3" fillId="2" borderId="5" xfId="0" applyFont="1" applyFill="1" applyBorder="1" applyAlignment="1" applyProtection="1">
      <alignment horizontal="center" vertical="center" wrapText="1"/>
      <protection hidden="1"/>
    </xf>
    <xf numFmtId="49" fontId="3" fillId="5" borderId="1" xfId="0" applyNumberFormat="1" applyFont="1" applyFill="1" applyBorder="1" applyProtection="1">
      <protection locked="0" hidden="1"/>
    </xf>
    <xf numFmtId="0" fontId="3" fillId="5" borderId="1" xfId="0" applyFont="1" applyFill="1" applyBorder="1" applyProtection="1">
      <protection locked="0" hidden="1"/>
    </xf>
    <xf numFmtId="0" fontId="12" fillId="5" borderId="1" xfId="0" applyFont="1" applyFill="1" applyBorder="1" applyAlignment="1" applyProtection="1">
      <protection locked="0" hidden="1"/>
    </xf>
    <xf numFmtId="0" fontId="3" fillId="0" borderId="0" xfId="0" applyFont="1" applyProtection="1">
      <protection locked="0" hidden="1"/>
    </xf>
    <xf numFmtId="0" fontId="3" fillId="5" borderId="1" xfId="0" applyFont="1" applyFill="1" applyBorder="1" applyAlignment="1" applyProtection="1">
      <protection locked="0" hidden="1"/>
    </xf>
    <xf numFmtId="0" fontId="2" fillId="0" borderId="0" xfId="0" applyFont="1" applyFill="1" applyProtection="1">
      <protection locked="0" hidden="1"/>
    </xf>
    <xf numFmtId="0" fontId="2" fillId="0" borderId="0" xfId="0" applyFont="1" applyFill="1" applyBorder="1" applyProtection="1">
      <protection locked="0" hidden="1"/>
    </xf>
    <xf numFmtId="49" fontId="2" fillId="0" borderId="1" xfId="0" applyNumberFormat="1" applyFont="1" applyFill="1" applyBorder="1" applyProtection="1">
      <protection locked="0" hidden="1"/>
    </xf>
    <xf numFmtId="14" fontId="2" fillId="0" borderId="1" xfId="0" applyNumberFormat="1" applyFont="1" applyFill="1" applyBorder="1" applyProtection="1">
      <protection locked="0" hidden="1"/>
    </xf>
    <xf numFmtId="0" fontId="11" fillId="5" borderId="1" xfId="0" applyFont="1" applyFill="1" applyBorder="1" applyProtection="1">
      <protection locked="0" hidden="1"/>
    </xf>
    <xf numFmtId="0" fontId="11" fillId="0" borderId="0" xfId="0" applyFont="1" applyBorder="1" applyAlignment="1" applyProtection="1">
      <protection locked="0" hidden="1"/>
    </xf>
    <xf numFmtId="0" fontId="11" fillId="0" borderId="0" xfId="0" applyFont="1" applyFill="1" applyBorder="1" applyAlignment="1" applyProtection="1">
      <protection locked="0" hidden="1"/>
    </xf>
    <xf numFmtId="2" fontId="22" fillId="0" borderId="0" xfId="0" applyNumberFormat="1" applyFont="1" applyFill="1" applyBorder="1" applyAlignment="1">
      <alignment wrapText="1"/>
    </xf>
    <xf numFmtId="0" fontId="3" fillId="2" borderId="1" xfId="0" applyFont="1" applyFill="1" applyBorder="1" applyAlignment="1">
      <alignment horizontal="center"/>
    </xf>
    <xf numFmtId="0" fontId="2" fillId="0" borderId="0" xfId="0" applyFont="1" applyAlignment="1">
      <alignment vertical="center"/>
    </xf>
    <xf numFmtId="0" fontId="2" fillId="0" borderId="0" xfId="0" applyFont="1" applyAlignment="1">
      <alignment horizontal="center" vertical="center" wrapText="1"/>
    </xf>
    <xf numFmtId="0" fontId="11" fillId="0" borderId="0" xfId="0" applyFont="1" applyProtection="1">
      <protection locked="0" hidden="1"/>
    </xf>
    <xf numFmtId="14" fontId="11" fillId="0" borderId="0" xfId="0" applyNumberFormat="1" applyFont="1" applyProtection="1">
      <protection locked="0" hidden="1"/>
    </xf>
    <xf numFmtId="0" fontId="11" fillId="0" borderId="1" xfId="0" applyFont="1" applyBorder="1" applyAlignment="1">
      <alignment wrapText="1"/>
    </xf>
    <xf numFmtId="0" fontId="23" fillId="0" borderId="1" xfId="0" applyFont="1" applyBorder="1" applyAlignment="1">
      <alignment wrapText="1"/>
    </xf>
    <xf numFmtId="0" fontId="24" fillId="0" borderId="1" xfId="0" applyFont="1" applyBorder="1" applyAlignment="1" applyProtection="1">
      <alignment wrapText="1"/>
      <protection locked="0" hidden="1"/>
    </xf>
    <xf numFmtId="0" fontId="18" fillId="0" borderId="0" xfId="0" applyFont="1" applyAlignment="1">
      <alignment wrapText="1"/>
    </xf>
    <xf numFmtId="0" fontId="18" fillId="0" borderId="1" xfId="0" applyFont="1" applyBorder="1" applyAlignment="1">
      <alignment wrapText="1"/>
    </xf>
    <xf numFmtId="14" fontId="18" fillId="0" borderId="0" xfId="0" applyNumberFormat="1" applyFont="1" applyAlignment="1">
      <alignment wrapText="1"/>
    </xf>
    <xf numFmtId="0" fontId="3" fillId="2" borderId="0" xfId="0" applyFont="1" applyFill="1" applyBorder="1" applyAlignment="1">
      <alignment horizontal="center" vertical="center"/>
    </xf>
    <xf numFmtId="4" fontId="2" fillId="0" borderId="0" xfId="0" applyNumberFormat="1" applyFont="1" applyBorder="1" applyProtection="1">
      <protection locked="0" hidden="1"/>
    </xf>
    <xf numFmtId="4" fontId="2" fillId="0" borderId="0" xfId="0" applyNumberFormat="1" applyFont="1" applyFill="1" applyBorder="1" applyProtection="1">
      <protection locked="0" hidden="1"/>
    </xf>
    <xf numFmtId="4" fontId="3" fillId="2" borderId="0" xfId="0" applyNumberFormat="1" applyFont="1" applyFill="1" applyBorder="1"/>
    <xf numFmtId="49" fontId="11" fillId="0" borderId="1" xfId="0" applyNumberFormat="1" applyFont="1" applyFill="1" applyBorder="1" applyProtection="1">
      <protection locked="0" hidden="1"/>
    </xf>
    <xf numFmtId="14" fontId="11" fillId="0" borderId="0" xfId="0" applyNumberFormat="1" applyFont="1" applyFill="1" applyProtection="1">
      <protection locked="0" hidden="1"/>
    </xf>
    <xf numFmtId="0" fontId="11" fillId="0" borderId="0" xfId="0" applyFont="1" applyFill="1" applyBorder="1" applyProtection="1">
      <protection locked="0" hidden="1"/>
    </xf>
    <xf numFmtId="0" fontId="11" fillId="0" borderId="0" xfId="0" applyFont="1" applyFill="1" applyProtection="1">
      <protection locked="0" hidden="1"/>
    </xf>
    <xf numFmtId="0" fontId="2" fillId="0" borderId="0" xfId="0" applyFont="1" applyAlignment="1">
      <alignment horizontal="center"/>
    </xf>
    <xf numFmtId="0" fontId="3" fillId="2" borderId="1" xfId="0" applyFont="1" applyFill="1" applyBorder="1" applyAlignment="1">
      <alignment horizontal="center" wrapText="1"/>
    </xf>
    <xf numFmtId="0" fontId="3" fillId="5" borderId="1" xfId="0" applyFont="1" applyFill="1" applyBorder="1" applyAlignment="1" applyProtection="1">
      <alignment horizontal="center"/>
      <protection locked="0" hidden="1"/>
    </xf>
    <xf numFmtId="0" fontId="11" fillId="0" borderId="1"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0" fillId="0" borderId="0" xfId="0" applyAlignment="1">
      <alignment horizontal="center"/>
    </xf>
    <xf numFmtId="49" fontId="11" fillId="0" borderId="1" xfId="0" applyNumberFormat="1" applyFont="1" applyBorder="1" applyAlignment="1" applyProtection="1">
      <alignment horizontal="center"/>
      <protection locked="0" hidden="1"/>
    </xf>
    <xf numFmtId="14" fontId="12" fillId="5" borderId="1" xfId="0" applyNumberFormat="1" applyFont="1" applyFill="1" applyBorder="1" applyAlignment="1" applyProtection="1">
      <alignment horizontal="center"/>
      <protection locked="0" hidden="1"/>
    </xf>
    <xf numFmtId="14" fontId="11" fillId="0" borderId="1"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1" fontId="0" fillId="0" borderId="0" xfId="0" applyNumberFormat="1" applyAlignment="1">
      <alignment horizontal="center"/>
    </xf>
    <xf numFmtId="1" fontId="3" fillId="2" borderId="1" xfId="0" applyNumberFormat="1" applyFont="1" applyFill="1" applyBorder="1" applyAlignment="1">
      <alignment horizontal="center" wrapText="1"/>
    </xf>
    <xf numFmtId="1" fontId="16" fillId="0" borderId="1" xfId="0" applyNumberFormat="1" applyFont="1" applyBorder="1" applyAlignment="1" applyProtection="1">
      <alignment horizontal="center"/>
      <protection locked="0" hidden="1"/>
    </xf>
    <xf numFmtId="1" fontId="2" fillId="0" borderId="1" xfId="0" applyNumberFormat="1" applyFont="1" applyBorder="1" applyAlignment="1" applyProtection="1">
      <alignment horizontal="center"/>
      <protection locked="0" hidden="1"/>
    </xf>
    <xf numFmtId="1" fontId="3" fillId="2" borderId="1" xfId="0" applyNumberFormat="1" applyFont="1" applyFill="1" applyBorder="1" applyAlignment="1">
      <alignment horizontal="center"/>
    </xf>
    <xf numFmtId="0" fontId="3" fillId="2" borderId="1" xfId="0" applyFont="1" applyFill="1" applyBorder="1" applyAlignment="1">
      <alignment horizontal="center"/>
    </xf>
    <xf numFmtId="0" fontId="0" fillId="0" borderId="0" xfId="0" applyFont="1" applyAlignment="1">
      <alignment horizontal="center"/>
    </xf>
    <xf numFmtId="0" fontId="20" fillId="2" borderId="1" xfId="0" applyFont="1" applyFill="1" applyBorder="1" applyAlignment="1">
      <alignment wrapText="1"/>
    </xf>
    <xf numFmtId="0" fontId="25" fillId="0" borderId="1" xfId="0" applyFont="1" applyBorder="1" applyProtection="1">
      <protection locked="0" hidden="1"/>
    </xf>
    <xf numFmtId="0" fontId="25" fillId="0" borderId="1" xfId="0" applyFont="1" applyBorder="1" applyAlignment="1" applyProtection="1">
      <alignment wrapText="1"/>
      <protection locked="0" hidden="1"/>
    </xf>
    <xf numFmtId="0" fontId="21" fillId="0" borderId="1" xfId="0" applyFont="1" applyBorder="1" applyProtection="1">
      <protection locked="0" hidden="1"/>
    </xf>
    <xf numFmtId="0" fontId="20" fillId="5" borderId="1" xfId="0" applyFont="1" applyFill="1" applyBorder="1" applyProtection="1">
      <protection locked="0" hidden="1"/>
    </xf>
    <xf numFmtId="0" fontId="21" fillId="0" borderId="1" xfId="0" applyFont="1" applyBorder="1" applyAlignment="1" applyProtection="1">
      <alignment wrapText="1"/>
      <protection locked="0" hidden="1"/>
    </xf>
    <xf numFmtId="0" fontId="23" fillId="0" borderId="1" xfId="0" applyFont="1" applyBorder="1" applyAlignment="1" applyProtection="1">
      <alignment wrapText="1"/>
      <protection locked="0" hidden="1"/>
    </xf>
    <xf numFmtId="0" fontId="20" fillId="0" borderId="1" xfId="0" applyFont="1" applyFill="1" applyBorder="1" applyProtection="1">
      <protection locked="0" hidden="1"/>
    </xf>
    <xf numFmtId="0" fontId="23" fillId="0" borderId="1" xfId="0" applyFont="1" applyBorder="1" applyProtection="1">
      <protection locked="0" hidden="1"/>
    </xf>
    <xf numFmtId="0" fontId="23" fillId="0" borderId="1" xfId="0" applyFont="1" applyFill="1" applyBorder="1" applyAlignment="1" applyProtection="1">
      <alignment wrapText="1"/>
      <protection locked="0" hidden="1"/>
    </xf>
    <xf numFmtId="49" fontId="20" fillId="0" borderId="0" xfId="0" applyNumberFormat="1" applyFont="1" applyFill="1" applyBorder="1" applyProtection="1">
      <protection locked="0" hidden="1"/>
    </xf>
    <xf numFmtId="49" fontId="26" fillId="0" borderId="0" xfId="0" applyNumberFormat="1" applyFont="1" applyFill="1" applyBorder="1" applyProtection="1">
      <protection locked="0" hidden="1"/>
    </xf>
    <xf numFmtId="49" fontId="23" fillId="0" borderId="0" xfId="0" applyNumberFormat="1" applyFont="1" applyFill="1" applyBorder="1" applyProtection="1">
      <protection locked="0" hidden="1"/>
    </xf>
    <xf numFmtId="0" fontId="27" fillId="0" borderId="1" xfId="0" applyFont="1" applyBorder="1" applyAlignment="1" applyProtection="1">
      <alignment wrapText="1"/>
      <protection locked="0" hidden="1"/>
    </xf>
    <xf numFmtId="0" fontId="20" fillId="2" borderId="1" xfId="0" applyFont="1" applyFill="1" applyBorder="1"/>
    <xf numFmtId="0" fontId="20" fillId="0" borderId="0" xfId="0" applyFont="1"/>
    <xf numFmtId="0" fontId="28" fillId="0" borderId="0" xfId="0" applyFont="1"/>
    <xf numFmtId="0" fontId="20" fillId="2" borderId="6" xfId="0" applyFont="1" applyFill="1" applyBorder="1" applyAlignment="1">
      <alignment horizontal="center"/>
    </xf>
    <xf numFmtId="0" fontId="20" fillId="2" borderId="1" xfId="0" applyFont="1" applyFill="1" applyBorder="1" applyAlignment="1">
      <alignment horizontal="center" wrapText="1"/>
    </xf>
    <xf numFmtId="0" fontId="30" fillId="0" borderId="1" xfId="0" applyFont="1" applyBorder="1" applyProtection="1">
      <protection locked="0" hidden="1"/>
    </xf>
    <xf numFmtId="0" fontId="25" fillId="0" borderId="1" xfId="0" applyFont="1" applyBorder="1" applyAlignment="1" applyProtection="1">
      <alignment horizontal="center"/>
      <protection locked="0" hidden="1"/>
    </xf>
    <xf numFmtId="0" fontId="21" fillId="0" borderId="0" xfId="0" applyFont="1" applyProtection="1">
      <protection locked="0" hidden="1"/>
    </xf>
    <xf numFmtId="49" fontId="25" fillId="0" borderId="1" xfId="0" applyNumberFormat="1" applyFont="1" applyBorder="1" applyAlignment="1" applyProtection="1">
      <alignment horizontal="center"/>
      <protection locked="0" hidden="1"/>
    </xf>
    <xf numFmtId="0" fontId="21" fillId="0" borderId="1" xfId="0" applyFont="1" applyBorder="1" applyAlignment="1" applyProtection="1">
      <alignment horizontal="center"/>
      <protection locked="0" hidden="1"/>
    </xf>
    <xf numFmtId="4" fontId="21" fillId="0" borderId="1" xfId="0" applyNumberFormat="1" applyFont="1" applyBorder="1" applyProtection="1">
      <protection locked="0" hidden="1"/>
    </xf>
    <xf numFmtId="16" fontId="20" fillId="5" borderId="1" xfId="0" applyNumberFormat="1" applyFont="1" applyFill="1" applyBorder="1" applyProtection="1">
      <protection locked="0" hidden="1"/>
    </xf>
    <xf numFmtId="0" fontId="26" fillId="5" borderId="1" xfId="0" applyFont="1" applyFill="1" applyBorder="1" applyAlignment="1" applyProtection="1">
      <protection locked="0" hidden="1"/>
    </xf>
    <xf numFmtId="0" fontId="20" fillId="5" borderId="1" xfId="0" applyFont="1" applyFill="1" applyBorder="1" applyAlignment="1" applyProtection="1">
      <alignment horizontal="center"/>
      <protection locked="0" hidden="1"/>
    </xf>
    <xf numFmtId="0" fontId="21" fillId="0" borderId="0" xfId="0" applyFont="1" applyFill="1" applyProtection="1">
      <protection locked="0" hidden="1"/>
    </xf>
    <xf numFmtId="1" fontId="21" fillId="0" borderId="1" xfId="0" applyNumberFormat="1" applyFont="1" applyBorder="1" applyAlignment="1" applyProtection="1">
      <alignment horizontal="center"/>
      <protection locked="0" hidden="1"/>
    </xf>
    <xf numFmtId="14" fontId="21" fillId="0" borderId="1" xfId="0" applyNumberFormat="1" applyFont="1" applyBorder="1" applyProtection="1">
      <protection locked="0" hidden="1"/>
    </xf>
    <xf numFmtId="0" fontId="26" fillId="0" borderId="0" xfId="0" applyFont="1" applyProtection="1">
      <protection locked="0" hidden="1"/>
    </xf>
    <xf numFmtId="0" fontId="23" fillId="0" borderId="0" xfId="0" applyFont="1" applyProtection="1">
      <protection locked="0" hidden="1"/>
    </xf>
    <xf numFmtId="49" fontId="23" fillId="0" borderId="1" xfId="0" applyNumberFormat="1" applyFont="1" applyBorder="1" applyProtection="1">
      <protection locked="0" hidden="1"/>
    </xf>
    <xf numFmtId="49" fontId="23" fillId="0" borderId="1" xfId="0" applyNumberFormat="1" applyFont="1" applyBorder="1" applyAlignment="1" applyProtection="1">
      <alignment horizontal="center"/>
      <protection locked="0" hidden="1"/>
    </xf>
    <xf numFmtId="49" fontId="21" fillId="0" borderId="1" xfId="0" applyNumberFormat="1" applyFont="1" applyBorder="1" applyProtection="1">
      <protection locked="0" hidden="1"/>
    </xf>
    <xf numFmtId="0" fontId="23" fillId="0" borderId="6" xfId="0" applyFont="1" applyBorder="1" applyProtection="1">
      <protection locked="0" hidden="1"/>
    </xf>
    <xf numFmtId="0" fontId="21" fillId="0" borderId="1" xfId="0" applyFont="1" applyFill="1" applyBorder="1" applyAlignment="1" applyProtection="1">
      <alignment wrapText="1"/>
      <protection locked="0" hidden="1"/>
    </xf>
    <xf numFmtId="0" fontId="23" fillId="0" borderId="1" xfId="0" applyFont="1" applyBorder="1" applyAlignment="1" applyProtection="1">
      <alignment horizontal="center"/>
      <protection locked="0" hidden="1"/>
    </xf>
    <xf numFmtId="14" fontId="23" fillId="0" borderId="0" xfId="0" applyNumberFormat="1" applyFont="1" applyProtection="1">
      <protection locked="0" hidden="1"/>
    </xf>
    <xf numFmtId="0" fontId="23" fillId="0" borderId="1" xfId="0" applyFont="1" applyBorder="1" applyAlignment="1" applyProtection="1">
      <alignment horizontal="center" wrapText="1"/>
      <protection locked="0" hidden="1"/>
    </xf>
    <xf numFmtId="0" fontId="23" fillId="0" borderId="1" xfId="0" applyFont="1" applyFill="1" applyBorder="1" applyAlignment="1" applyProtection="1">
      <alignment horizontal="center"/>
      <protection locked="0" hidden="1"/>
    </xf>
    <xf numFmtId="0" fontId="20" fillId="0" borderId="0" xfId="0" applyFont="1" applyProtection="1">
      <protection locked="0" hidden="1"/>
    </xf>
    <xf numFmtId="0" fontId="23" fillId="0" borderId="1" xfId="0" applyNumberFormat="1" applyFont="1" applyBorder="1" applyProtection="1">
      <protection locked="0" hidden="1"/>
    </xf>
    <xf numFmtId="0" fontId="20" fillId="0" borderId="0" xfId="0" applyFont="1" applyFill="1" applyProtection="1">
      <protection locked="0" hidden="1"/>
    </xf>
    <xf numFmtId="0" fontId="26" fillId="0" borderId="1" xfId="0" applyFont="1" applyFill="1" applyBorder="1" applyAlignment="1" applyProtection="1">
      <protection locked="0" hidden="1"/>
    </xf>
    <xf numFmtId="0" fontId="20" fillId="0" borderId="1" xfId="0" applyFont="1" applyFill="1" applyBorder="1" applyAlignment="1" applyProtection="1">
      <alignment horizontal="center"/>
      <protection locked="0" hidden="1"/>
    </xf>
    <xf numFmtId="16" fontId="20" fillId="0" borderId="1" xfId="0" applyNumberFormat="1" applyFont="1" applyFill="1" applyBorder="1" applyProtection="1">
      <protection locked="0" hidden="1"/>
    </xf>
    <xf numFmtId="0" fontId="23" fillId="0" borderId="0" xfId="0" applyFont="1" applyFill="1" applyProtection="1">
      <protection locked="0" hidden="1"/>
    </xf>
    <xf numFmtId="49" fontId="20" fillId="5" borderId="1" xfId="0" applyNumberFormat="1" applyFont="1" applyFill="1" applyBorder="1" applyProtection="1">
      <protection locked="0" hidden="1"/>
    </xf>
    <xf numFmtId="0" fontId="20" fillId="5" borderId="1" xfId="0" applyFont="1" applyFill="1" applyBorder="1" applyAlignment="1" applyProtection="1">
      <alignment wrapText="1"/>
      <protection locked="0" hidden="1"/>
    </xf>
    <xf numFmtId="49" fontId="20" fillId="0" borderId="1" xfId="0" applyNumberFormat="1" applyFont="1" applyFill="1" applyBorder="1" applyProtection="1">
      <protection locked="0" hidden="1"/>
    </xf>
    <xf numFmtId="49" fontId="23" fillId="0" borderId="1" xfId="0" applyNumberFormat="1" applyFont="1" applyFill="1" applyBorder="1" applyProtection="1">
      <protection locked="0" hidden="1"/>
    </xf>
    <xf numFmtId="0" fontId="20" fillId="5" borderId="1" xfId="0" applyFont="1" applyFill="1" applyBorder="1" applyAlignment="1" applyProtection="1">
      <protection locked="0" hidden="1"/>
    </xf>
    <xf numFmtId="49" fontId="21" fillId="0" borderId="1" xfId="0" applyNumberFormat="1" applyFont="1" applyFill="1" applyBorder="1" applyProtection="1">
      <protection locked="0" hidden="1"/>
    </xf>
    <xf numFmtId="49" fontId="20" fillId="0" borderId="11" xfId="0" applyNumberFormat="1" applyFont="1" applyFill="1" applyBorder="1" applyProtection="1">
      <protection locked="0" hidden="1"/>
    </xf>
    <xf numFmtId="49" fontId="26" fillId="0" borderId="11" xfId="0" applyNumberFormat="1" applyFont="1" applyFill="1" applyBorder="1" applyProtection="1">
      <protection locked="0" hidden="1"/>
    </xf>
    <xf numFmtId="4" fontId="20" fillId="2" borderId="1" xfId="0" applyNumberFormat="1" applyFont="1" applyFill="1" applyBorder="1"/>
    <xf numFmtId="0" fontId="20" fillId="2" borderId="1" xfId="0" applyFont="1" applyFill="1" applyBorder="1" applyAlignment="1">
      <alignment horizontal="center"/>
    </xf>
    <xf numFmtId="4" fontId="3" fillId="9" borderId="0" xfId="0" applyNumberFormat="1" applyFont="1" applyFill="1" applyBorder="1" applyProtection="1">
      <protection locked="0" hidden="1"/>
    </xf>
    <xf numFmtId="49" fontId="11" fillId="5" borderId="1" xfId="0" applyNumberFormat="1" applyFont="1" applyFill="1" applyBorder="1" applyProtection="1">
      <protection locked="0" hidden="1"/>
    </xf>
    <xf numFmtId="14" fontId="11" fillId="5" borderId="1" xfId="0" applyNumberFormat="1" applyFont="1" applyFill="1" applyBorder="1" applyProtection="1">
      <protection locked="0" hidden="1"/>
    </xf>
    <xf numFmtId="4" fontId="11" fillId="5" borderId="0" xfId="0" applyNumberFormat="1" applyFont="1" applyFill="1" applyBorder="1" applyProtection="1">
      <protection locked="0" hidden="1"/>
    </xf>
    <xf numFmtId="0" fontId="11" fillId="0" borderId="0" xfId="0" applyFont="1" applyBorder="1" applyProtection="1">
      <protection locked="0" hidden="1"/>
    </xf>
    <xf numFmtId="0" fontId="27" fillId="0" borderId="1" xfId="0" applyFont="1" applyBorder="1" applyAlignment="1" applyProtection="1">
      <alignment horizontal="center"/>
      <protection locked="0" hidden="1"/>
    </xf>
    <xf numFmtId="0" fontId="23" fillId="0" borderId="5" xfId="0" applyFont="1" applyBorder="1" applyAlignment="1" applyProtection="1">
      <alignment horizontal="center"/>
      <protection locked="0" hidden="1"/>
    </xf>
    <xf numFmtId="1" fontId="23" fillId="0" borderId="1" xfId="0" applyNumberFormat="1" applyFont="1" applyBorder="1" applyAlignment="1" applyProtection="1">
      <alignment horizontal="center"/>
      <protection locked="0" hidden="1"/>
    </xf>
    <xf numFmtId="0" fontId="21" fillId="0" borderId="0" xfId="0" applyFont="1" applyAlignment="1">
      <alignment horizontal="center"/>
    </xf>
    <xf numFmtId="49" fontId="23" fillId="0" borderId="0" xfId="0" applyNumberFormat="1" applyFont="1" applyAlignment="1">
      <alignment horizontal="center"/>
    </xf>
    <xf numFmtId="14" fontId="23" fillId="0" borderId="1" xfId="0" applyNumberFormat="1" applyFont="1" applyBorder="1" applyAlignment="1" applyProtection="1">
      <alignment horizontal="center"/>
      <protection locked="0" hidden="1"/>
    </xf>
    <xf numFmtId="14" fontId="23" fillId="0" borderId="5" xfId="0" applyNumberFormat="1" applyFont="1" applyBorder="1" applyAlignment="1" applyProtection="1">
      <alignment horizontal="center"/>
      <protection locked="0" hidden="1"/>
    </xf>
    <xf numFmtId="14" fontId="31" fillId="0" borderId="0" xfId="0" applyNumberFormat="1" applyFont="1" applyAlignment="1">
      <alignment horizontal="center"/>
    </xf>
    <xf numFmtId="14" fontId="25" fillId="0" borderId="1" xfId="0" applyNumberFormat="1" applyFont="1" applyBorder="1" applyAlignment="1" applyProtection="1">
      <alignment horizontal="center"/>
      <protection locked="0" hidden="1"/>
    </xf>
    <xf numFmtId="14" fontId="21" fillId="0" borderId="1" xfId="0" applyNumberFormat="1" applyFont="1" applyBorder="1" applyAlignment="1" applyProtection="1">
      <alignment horizontal="center"/>
      <protection locked="0" hidden="1"/>
    </xf>
    <xf numFmtId="14" fontId="23" fillId="0" borderId="1" xfId="0" applyNumberFormat="1" applyFont="1" applyFill="1" applyBorder="1" applyAlignment="1" applyProtection="1">
      <alignment horizontal="center"/>
      <protection locked="0" hidden="1"/>
    </xf>
    <xf numFmtId="14" fontId="26" fillId="5" borderId="1" xfId="0" applyNumberFormat="1" applyFont="1" applyFill="1" applyBorder="1" applyAlignment="1" applyProtection="1">
      <alignment horizontal="center"/>
      <protection locked="0" hidden="1"/>
    </xf>
    <xf numFmtId="49" fontId="20" fillId="0" borderId="0" xfId="0" applyNumberFormat="1" applyFont="1" applyFill="1" applyBorder="1" applyAlignment="1" applyProtection="1">
      <alignment horizontal="center"/>
      <protection locked="0" hidden="1"/>
    </xf>
    <xf numFmtId="49" fontId="26" fillId="0" borderId="0" xfId="0" applyNumberFormat="1" applyFont="1" applyFill="1" applyBorder="1" applyAlignment="1" applyProtection="1">
      <alignment horizontal="center"/>
      <protection locked="0" hidden="1"/>
    </xf>
    <xf numFmtId="49" fontId="23" fillId="0" borderId="0" xfId="0" applyNumberFormat="1" applyFont="1" applyFill="1" applyBorder="1" applyAlignment="1" applyProtection="1">
      <alignment horizontal="center"/>
      <protection locked="0" hidden="1"/>
    </xf>
    <xf numFmtId="0" fontId="23" fillId="0" borderId="0" xfId="0" applyFont="1" applyAlignment="1">
      <alignment wrapText="1"/>
    </xf>
    <xf numFmtId="14" fontId="23" fillId="0" borderId="1" xfId="0" applyNumberFormat="1" applyFont="1" applyBorder="1" applyAlignment="1">
      <alignment horizontal="center"/>
    </xf>
    <xf numFmtId="0" fontId="23" fillId="0" borderId="2" xfId="0" applyFont="1" applyFill="1" applyBorder="1"/>
    <xf numFmtId="0" fontId="23" fillId="0" borderId="2" xfId="0" applyFont="1" applyBorder="1"/>
    <xf numFmtId="164" fontId="21" fillId="0" borderId="0" xfId="0" applyNumberFormat="1" applyFont="1"/>
    <xf numFmtId="164" fontId="30" fillId="0" borderId="1" xfId="0" applyNumberFormat="1" applyFont="1" applyBorder="1" applyProtection="1">
      <protection locked="0" hidden="1"/>
    </xf>
    <xf numFmtId="164" fontId="21" fillId="0" borderId="1" xfId="0" applyNumberFormat="1" applyFont="1" applyBorder="1" applyProtection="1">
      <protection locked="0" hidden="1"/>
    </xf>
    <xf numFmtId="164" fontId="20" fillId="5" borderId="1" xfId="0" applyNumberFormat="1" applyFont="1" applyFill="1" applyBorder="1" applyProtection="1">
      <protection locked="0" hidden="1"/>
    </xf>
    <xf numFmtId="164" fontId="23" fillId="0" borderId="1" xfId="0" applyNumberFormat="1" applyFont="1" applyFill="1" applyBorder="1" applyProtection="1">
      <protection locked="0" hidden="1"/>
    </xf>
    <xf numFmtId="164" fontId="23" fillId="0" borderId="1" xfId="0" applyNumberFormat="1" applyFont="1" applyBorder="1" applyProtection="1">
      <protection locked="0" hidden="1"/>
    </xf>
    <xf numFmtId="164" fontId="27" fillId="0" borderId="1" xfId="0" applyNumberFormat="1" applyFont="1" applyBorder="1" applyProtection="1">
      <protection locked="0" hidden="1"/>
    </xf>
    <xf numFmtId="164" fontId="20" fillId="0" borderId="1" xfId="0" applyNumberFormat="1" applyFont="1" applyFill="1" applyBorder="1" applyProtection="1">
      <protection locked="0" hidden="1"/>
    </xf>
    <xf numFmtId="164" fontId="20" fillId="0" borderId="0" xfId="0" applyNumberFormat="1" applyFont="1" applyFill="1" applyBorder="1" applyProtection="1">
      <protection locked="0" hidden="1"/>
    </xf>
    <xf numFmtId="164" fontId="26" fillId="0" borderId="0" xfId="0" applyNumberFormat="1" applyFont="1" applyFill="1" applyBorder="1" applyProtection="1">
      <protection locked="0" hidden="1"/>
    </xf>
    <xf numFmtId="164" fontId="23" fillId="0" borderId="0" xfId="0" applyNumberFormat="1" applyFont="1" applyFill="1" applyBorder="1" applyProtection="1">
      <protection locked="0" hidden="1"/>
    </xf>
    <xf numFmtId="164" fontId="21" fillId="0" borderId="1" xfId="0" applyNumberFormat="1" applyFont="1" applyFill="1" applyBorder="1" applyProtection="1">
      <protection locked="0" hidden="1"/>
    </xf>
    <xf numFmtId="164" fontId="23" fillId="0" borderId="1" xfId="0" applyNumberFormat="1" applyFont="1" applyFill="1" applyBorder="1" applyAlignment="1" applyProtection="1">
      <alignment horizontal="right"/>
      <protection locked="0" hidden="1"/>
    </xf>
    <xf numFmtId="164" fontId="23" fillId="0" borderId="3" xfId="0" applyNumberFormat="1" applyFont="1" applyFill="1" applyBorder="1" applyProtection="1">
      <protection locked="0" hidden="1"/>
    </xf>
    <xf numFmtId="164" fontId="20" fillId="2" borderId="1" xfId="0" applyNumberFormat="1" applyFont="1" applyFill="1" applyBorder="1"/>
    <xf numFmtId="164" fontId="2" fillId="0" borderId="0" xfId="0" applyNumberFormat="1" applyFont="1"/>
    <xf numFmtId="164" fontId="16" fillId="0" borderId="1" xfId="0" applyNumberFormat="1" applyFont="1" applyBorder="1" applyProtection="1">
      <protection locked="0" hidden="1"/>
    </xf>
    <xf numFmtId="164" fontId="2" fillId="0" borderId="1" xfId="0" applyNumberFormat="1" applyFont="1" applyBorder="1" applyProtection="1">
      <protection locked="0" hidden="1"/>
    </xf>
    <xf numFmtId="164" fontId="3" fillId="2" borderId="1" xfId="0" applyNumberFormat="1" applyFont="1" applyFill="1" applyBorder="1"/>
    <xf numFmtId="14" fontId="16" fillId="0" borderId="1" xfId="0" applyNumberFormat="1" applyFont="1" applyBorder="1" applyAlignment="1" applyProtection="1">
      <alignment horizontal="center"/>
      <protection locked="0" hidden="1"/>
    </xf>
    <xf numFmtId="164" fontId="3" fillId="5" borderId="1" xfId="0" applyNumberFormat="1" applyFont="1" applyFill="1" applyBorder="1" applyProtection="1">
      <protection locked="0" hidden="1"/>
    </xf>
    <xf numFmtId="164" fontId="11" fillId="0" borderId="1" xfId="0" applyNumberFormat="1" applyFont="1" applyBorder="1" applyAlignment="1" applyProtection="1">
      <alignment wrapText="1"/>
      <protection locked="0" hidden="1"/>
    </xf>
    <xf numFmtId="164" fontId="11" fillId="0" borderId="1" xfId="0" applyNumberFormat="1" applyFont="1" applyFill="1" applyBorder="1" applyProtection="1">
      <protection locked="0" hidden="1"/>
    </xf>
    <xf numFmtId="164" fontId="11" fillId="0" borderId="1" xfId="0" applyNumberFormat="1" applyFont="1" applyBorder="1" applyProtection="1">
      <protection locked="0" hidden="1"/>
    </xf>
    <xf numFmtId="0" fontId="21" fillId="0" borderId="0" xfId="0" applyFont="1" applyAlignment="1">
      <alignment vertical="center"/>
    </xf>
    <xf numFmtId="0" fontId="21" fillId="0" borderId="0" xfId="0" applyFont="1" applyAlignment="1">
      <alignment horizontal="center" vertical="center" wrapText="1"/>
    </xf>
    <xf numFmtId="2" fontId="31" fillId="0" borderId="0" xfId="0" applyNumberFormat="1" applyFont="1" applyFill="1" applyBorder="1" applyAlignment="1">
      <alignment wrapText="1"/>
    </xf>
    <xf numFmtId="0" fontId="23" fillId="0" borderId="1" xfId="0" applyFont="1" applyBorder="1" applyAlignment="1" applyProtection="1">
      <protection locked="0" hidden="1"/>
    </xf>
    <xf numFmtId="0" fontId="23" fillId="0" borderId="5" xfId="0" applyFont="1" applyBorder="1" applyAlignment="1" applyProtection="1">
      <alignment wrapText="1"/>
      <protection locked="0" hidden="1"/>
    </xf>
    <xf numFmtId="0" fontId="23" fillId="0" borderId="5" xfId="0" applyFont="1" applyBorder="1" applyProtection="1">
      <protection locked="0" hidden="1"/>
    </xf>
    <xf numFmtId="0" fontId="23" fillId="0" borderId="5" xfId="0" applyFont="1" applyBorder="1" applyAlignment="1" applyProtection="1">
      <protection locked="0" hidden="1"/>
    </xf>
    <xf numFmtId="0" fontId="31" fillId="0" borderId="0" xfId="0" applyNumberFormat="1" applyFont="1" applyFill="1" applyBorder="1" applyAlignment="1">
      <alignment wrapText="1"/>
    </xf>
    <xf numFmtId="164" fontId="21" fillId="5" borderId="1" xfId="0" applyNumberFormat="1" applyFont="1" applyFill="1" applyBorder="1" applyProtection="1">
      <protection locked="0" hidden="1"/>
    </xf>
    <xf numFmtId="164" fontId="23" fillId="0" borderId="5" xfId="0" applyNumberFormat="1" applyFont="1" applyBorder="1" applyProtection="1">
      <protection locked="0" hidden="1"/>
    </xf>
    <xf numFmtId="164" fontId="23" fillId="0" borderId="10" xfId="0" applyNumberFormat="1" applyFont="1" applyFill="1" applyBorder="1" applyAlignment="1">
      <alignment wrapText="1"/>
    </xf>
    <xf numFmtId="164" fontId="21" fillId="2" borderId="1" xfId="0" applyNumberFormat="1" applyFont="1" applyFill="1" applyBorder="1"/>
    <xf numFmtId="0" fontId="23" fillId="0" borderId="1" xfId="0" applyFont="1" applyFill="1" applyBorder="1" applyAlignment="1">
      <alignment wrapText="1"/>
    </xf>
    <xf numFmtId="2" fontId="23" fillId="0" borderId="1" xfId="0" applyNumberFormat="1" applyFont="1" applyFill="1" applyBorder="1" applyAlignment="1">
      <alignment wrapText="1"/>
    </xf>
    <xf numFmtId="0" fontId="20" fillId="10" borderId="1" xfId="0" applyFont="1" applyFill="1" applyBorder="1" applyAlignment="1" applyProtection="1">
      <alignment horizontal="center"/>
      <protection locked="0" hidden="1"/>
    </xf>
    <xf numFmtId="49" fontId="20" fillId="10" borderId="1" xfId="0" applyNumberFormat="1" applyFont="1" applyFill="1" applyBorder="1" applyProtection="1">
      <protection locked="0" hidden="1"/>
    </xf>
    <xf numFmtId="0" fontId="20" fillId="10" borderId="1" xfId="0" applyFont="1" applyFill="1" applyBorder="1" applyProtection="1">
      <protection locked="0" hidden="1"/>
    </xf>
    <xf numFmtId="14" fontId="20" fillId="10" borderId="1" xfId="0" applyNumberFormat="1" applyFont="1" applyFill="1" applyBorder="1" applyProtection="1">
      <protection locked="0" hidden="1"/>
    </xf>
    <xf numFmtId="4" fontId="20" fillId="10" borderId="1" xfId="0" applyNumberFormat="1" applyFont="1" applyFill="1" applyBorder="1" applyProtection="1">
      <protection locked="0" hidden="1"/>
    </xf>
    <xf numFmtId="49" fontId="23" fillId="0" borderId="1" xfId="0" applyNumberFormat="1" applyFont="1" applyBorder="1" applyAlignment="1">
      <alignment horizontal="center"/>
    </xf>
    <xf numFmtId="14" fontId="20" fillId="10" borderId="1" xfId="0" applyNumberFormat="1" applyFont="1" applyFill="1" applyBorder="1" applyAlignment="1" applyProtection="1">
      <alignment horizontal="center"/>
      <protection locked="0" hidden="1"/>
    </xf>
    <xf numFmtId="0" fontId="12" fillId="5" borderId="1" xfId="0" applyFont="1" applyFill="1" applyBorder="1" applyProtection="1">
      <protection locked="0" hidden="1"/>
    </xf>
    <xf numFmtId="14" fontId="3" fillId="5" borderId="1" xfId="0" applyNumberFormat="1" applyFont="1" applyFill="1" applyBorder="1" applyProtection="1">
      <protection locked="0" hidden="1"/>
    </xf>
    <xf numFmtId="4" fontId="3" fillId="5" borderId="0" xfId="0" applyNumberFormat="1" applyFont="1" applyFill="1" applyBorder="1" applyProtection="1">
      <protection locked="0" hidden="1"/>
    </xf>
    <xf numFmtId="0" fontId="3" fillId="0" borderId="0" xfId="0" applyFont="1" applyBorder="1" applyProtection="1">
      <protection locked="0" hidden="1"/>
    </xf>
    <xf numFmtId="49" fontId="3" fillId="10" borderId="1" xfId="0" applyNumberFormat="1" applyFont="1" applyFill="1" applyBorder="1" applyProtection="1">
      <protection locked="0" hidden="1"/>
    </xf>
    <xf numFmtId="0" fontId="3" fillId="10" borderId="1" xfId="0" applyFont="1" applyFill="1" applyBorder="1" applyProtection="1">
      <protection locked="0" hidden="1"/>
    </xf>
    <xf numFmtId="0" fontId="12" fillId="10" borderId="1" xfId="0" applyFont="1" applyFill="1" applyBorder="1" applyAlignment="1" applyProtection="1">
      <alignment wrapText="1"/>
      <protection locked="0" hidden="1"/>
    </xf>
    <xf numFmtId="14" fontId="3" fillId="10" borderId="1" xfId="0" applyNumberFormat="1" applyFont="1" applyFill="1" applyBorder="1" applyProtection="1">
      <protection locked="0" hidden="1"/>
    </xf>
    <xf numFmtId="0" fontId="21" fillId="0" borderId="1" xfId="0" applyFont="1" applyFill="1" applyBorder="1" applyAlignment="1" applyProtection="1">
      <alignment horizontal="center"/>
      <protection locked="0" hidden="1"/>
    </xf>
    <xf numFmtId="14" fontId="21" fillId="0" borderId="1" xfId="0" applyNumberFormat="1" applyFont="1" applyFill="1" applyBorder="1" applyAlignment="1" applyProtection="1">
      <alignment horizontal="center"/>
      <protection locked="0" hidden="1"/>
    </xf>
    <xf numFmtId="0" fontId="32" fillId="0" borderId="0" xfId="0" applyFont="1"/>
    <xf numFmtId="0" fontId="23" fillId="0" borderId="5" xfId="0" applyFont="1" applyBorder="1" applyAlignment="1" applyProtection="1">
      <alignment horizontal="left" wrapText="1"/>
      <protection locked="0" hidden="1"/>
    </xf>
    <xf numFmtId="0" fontId="32" fillId="0" borderId="1" xfId="0" applyFont="1" applyBorder="1"/>
    <xf numFmtId="0" fontId="23" fillId="0" borderId="1" xfId="0" applyFont="1" applyBorder="1" applyAlignment="1">
      <alignment horizontal="center"/>
    </xf>
    <xf numFmtId="164" fontId="23" fillId="0" borderId="1" xfId="0" applyNumberFormat="1" applyFont="1" applyBorder="1"/>
    <xf numFmtId="0" fontId="6" fillId="0" borderId="1" xfId="0" applyFont="1" applyBorder="1" applyProtection="1">
      <protection locked="0" hidden="1"/>
    </xf>
    <xf numFmtId="16" fontId="3" fillId="5" borderId="1" xfId="0" applyNumberFormat="1" applyFont="1" applyFill="1" applyBorder="1" applyProtection="1">
      <protection locked="0" hidden="1"/>
    </xf>
    <xf numFmtId="16" fontId="3" fillId="0" borderId="1" xfId="0" applyNumberFormat="1" applyFont="1" applyFill="1" applyBorder="1" applyProtection="1">
      <protection locked="0" hidden="1"/>
    </xf>
    <xf numFmtId="0" fontId="12" fillId="0" borderId="1" xfId="0" applyFont="1" applyFill="1" applyBorder="1" applyAlignment="1" applyProtection="1">
      <protection locked="0" hidden="1"/>
    </xf>
    <xf numFmtId="0" fontId="3" fillId="0" borderId="1" xfId="0" applyFont="1" applyFill="1" applyBorder="1" applyProtection="1">
      <protection locked="0" hidden="1"/>
    </xf>
    <xf numFmtId="0" fontId="3" fillId="5" borderId="1" xfId="0" applyFont="1" applyFill="1" applyBorder="1" applyAlignment="1" applyProtection="1">
      <alignment wrapText="1"/>
      <protection locked="0" hidden="1"/>
    </xf>
    <xf numFmtId="49" fontId="3" fillId="0" borderId="1" xfId="0" applyNumberFormat="1" applyFont="1" applyFill="1" applyBorder="1" applyProtection="1">
      <protection locked="0" hidden="1"/>
    </xf>
    <xf numFmtId="0" fontId="6" fillId="0" borderId="1" xfId="0" applyFont="1" applyBorder="1" applyAlignment="1" applyProtection="1">
      <alignment wrapText="1"/>
      <protection locked="0" hidden="1"/>
    </xf>
    <xf numFmtId="0" fontId="26" fillId="0" borderId="2" xfId="0" applyFont="1" applyBorder="1" applyAlignment="1" applyProtection="1">
      <protection locked="0" hidden="1"/>
    </xf>
    <xf numFmtId="0" fontId="26" fillId="0" borderId="3" xfId="0" applyFont="1" applyBorder="1" applyAlignment="1" applyProtection="1">
      <protection locked="0" hidden="1"/>
    </xf>
    <xf numFmtId="0" fontId="27" fillId="0" borderId="1" xfId="0" applyFont="1" applyBorder="1" applyProtection="1">
      <protection locked="0" hidden="1"/>
    </xf>
    <xf numFmtId="0" fontId="27" fillId="0" borderId="0" xfId="0" applyFont="1" applyFill="1" applyProtection="1">
      <protection locked="0" hidden="1"/>
    </xf>
    <xf numFmtId="0" fontId="0" fillId="0" borderId="0" xfId="0" applyFill="1" applyBorder="1" applyAlignment="1">
      <alignment wrapText="1"/>
    </xf>
    <xf numFmtId="0" fontId="0" fillId="0" borderId="0" xfId="0" applyFill="1" applyBorder="1"/>
    <xf numFmtId="0" fontId="33" fillId="0" borderId="1" xfId="0" applyFont="1" applyBorder="1" applyAlignment="1" applyProtection="1">
      <alignment horizontal="center"/>
      <protection locked="0" hidden="1"/>
    </xf>
    <xf numFmtId="0" fontId="23" fillId="0" borderId="0" xfId="0" applyFont="1" applyBorder="1" applyAlignment="1" applyProtection="1">
      <alignment wrapText="1"/>
      <protection locked="0" hidden="1"/>
    </xf>
    <xf numFmtId="0" fontId="23" fillId="0" borderId="0" xfId="0" applyFont="1" applyBorder="1" applyAlignment="1" applyProtection="1">
      <alignment horizontal="center"/>
      <protection locked="0" hidden="1"/>
    </xf>
    <xf numFmtId="0" fontId="26" fillId="0" borderId="0" xfId="0" applyFont="1" applyBorder="1" applyAlignment="1" applyProtection="1">
      <alignment wrapText="1"/>
      <protection locked="0" hidden="1"/>
    </xf>
    <xf numFmtId="0" fontId="20" fillId="2" borderId="1" xfId="0" applyFont="1" applyFill="1" applyBorder="1" applyAlignment="1">
      <alignment horizontal="center"/>
    </xf>
    <xf numFmtId="1" fontId="11" fillId="0" borderId="1"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right"/>
      <protection locked="0" hidden="1"/>
    </xf>
    <xf numFmtId="14" fontId="11" fillId="0" borderId="1" xfId="0" applyNumberFormat="1" applyFont="1" applyBorder="1" applyAlignment="1" applyProtection="1">
      <alignment horizontal="right"/>
      <protection locked="0" hidden="1"/>
    </xf>
    <xf numFmtId="0" fontId="12" fillId="0" borderId="1" xfId="0" applyFont="1" applyBorder="1" applyProtection="1">
      <protection locked="0" hidden="1"/>
    </xf>
    <xf numFmtId="0" fontId="11" fillId="0" borderId="1" xfId="0" applyFont="1" applyBorder="1" applyAlignment="1" applyProtection="1">
      <alignment horizontal="right"/>
      <protection locked="0" hidden="1"/>
    </xf>
    <xf numFmtId="2" fontId="11" fillId="0" borderId="1" xfId="0" applyNumberFormat="1" applyFont="1" applyBorder="1" applyAlignment="1" applyProtection="1">
      <alignment horizontal="right"/>
      <protection locked="0" hidden="1"/>
    </xf>
    <xf numFmtId="0" fontId="23" fillId="0" borderId="1" xfId="0" applyFont="1" applyBorder="1" applyAlignment="1" applyProtection="1">
      <alignment horizontal="right"/>
      <protection locked="0" hidden="1"/>
    </xf>
    <xf numFmtId="0" fontId="21" fillId="0" borderId="1" xfId="0" applyFont="1" applyBorder="1" applyAlignment="1" applyProtection="1">
      <alignment horizontal="right"/>
      <protection locked="0" hidden="1"/>
    </xf>
    <xf numFmtId="0" fontId="11" fillId="0" borderId="1" xfId="0" applyFont="1" applyBorder="1" applyAlignment="1" applyProtection="1">
      <protection locked="0" hidden="1"/>
    </xf>
    <xf numFmtId="0" fontId="24" fillId="0" borderId="5" xfId="0" applyFont="1" applyBorder="1" applyAlignment="1" applyProtection="1">
      <alignment wrapText="1"/>
      <protection locked="0" hidden="1"/>
    </xf>
    <xf numFmtId="0" fontId="11" fillId="0" borderId="1" xfId="0" applyNumberFormat="1" applyFont="1" applyBorder="1" applyAlignment="1" applyProtection="1">
      <alignment horizontal="center"/>
      <protection locked="0" hidden="1"/>
    </xf>
    <xf numFmtId="0" fontId="23" fillId="0" borderId="2" xfId="0" applyFont="1" applyBorder="1" applyAlignment="1" applyProtection="1">
      <alignment horizontal="right"/>
      <protection locked="0" hidden="1"/>
    </xf>
    <xf numFmtId="1" fontId="11" fillId="0" borderId="1" xfId="0" applyNumberFormat="1" applyFont="1" applyBorder="1" applyAlignment="1">
      <alignment horizontal="center"/>
    </xf>
    <xf numFmtId="0" fontId="6" fillId="0" borderId="1" xfId="0" applyFont="1" applyBorder="1" applyAlignment="1" applyProtection="1">
      <alignment horizontal="center"/>
      <protection locked="0" hidden="1"/>
    </xf>
    <xf numFmtId="0" fontId="11" fillId="0" borderId="1" xfId="0" applyFont="1" applyBorder="1" applyAlignment="1">
      <alignment horizontal="center"/>
    </xf>
    <xf numFmtId="14" fontId="6" fillId="0" borderId="1" xfId="0" applyNumberFormat="1" applyFont="1" applyBorder="1" applyAlignment="1" applyProtection="1">
      <alignment horizontal="center"/>
      <protection locked="0" hidden="1"/>
    </xf>
    <xf numFmtId="0" fontId="23" fillId="8" borderId="1" xfId="0" applyFont="1" applyFill="1" applyBorder="1" applyAlignment="1" applyProtection="1">
      <alignment horizontal="right"/>
      <protection locked="0" hidden="1"/>
    </xf>
    <xf numFmtId="0" fontId="11" fillId="8" borderId="1" xfId="0" applyFont="1" applyFill="1" applyBorder="1" applyAlignment="1" applyProtection="1">
      <protection locked="0" hidden="1"/>
    </xf>
    <xf numFmtId="0" fontId="11" fillId="8" borderId="1" xfId="0" applyFont="1" applyFill="1" applyBorder="1" applyAlignment="1" applyProtection="1">
      <alignment horizontal="center"/>
      <protection locked="0" hidden="1"/>
    </xf>
    <xf numFmtId="1" fontId="11" fillId="8" borderId="1" xfId="0" applyNumberFormat="1" applyFont="1" applyFill="1" applyBorder="1" applyAlignment="1">
      <alignment horizontal="center"/>
    </xf>
    <xf numFmtId="14" fontId="11" fillId="8" borderId="1" xfId="0" applyNumberFormat="1" applyFont="1" applyFill="1" applyBorder="1" applyAlignment="1" applyProtection="1">
      <alignment horizontal="center"/>
      <protection locked="0" hidden="1"/>
    </xf>
    <xf numFmtId="0" fontId="24" fillId="8" borderId="5" xfId="0" applyFont="1" applyFill="1" applyBorder="1" applyAlignment="1" applyProtection="1">
      <alignment wrapText="1"/>
      <protection locked="0" hidden="1"/>
    </xf>
    <xf numFmtId="0" fontId="23" fillId="8" borderId="0" xfId="0" applyFont="1" applyFill="1" applyProtection="1">
      <protection locked="0" hidden="1"/>
    </xf>
    <xf numFmtId="0" fontId="23" fillId="8" borderId="2" xfId="0" applyFont="1" applyFill="1" applyBorder="1" applyAlignment="1" applyProtection="1">
      <alignment horizontal="right"/>
      <protection locked="0" hidden="1"/>
    </xf>
    <xf numFmtId="0" fontId="21" fillId="0" borderId="0" xfId="0" applyFont="1" applyAlignment="1" applyProtection="1">
      <alignment horizontal="right"/>
      <protection locked="0" hidden="1"/>
    </xf>
    <xf numFmtId="16" fontId="3" fillId="5" borderId="1" xfId="0" applyNumberFormat="1" applyFont="1" applyFill="1" applyBorder="1" applyAlignment="1" applyProtection="1">
      <alignment horizontal="right"/>
      <protection locked="0" hidden="1"/>
    </xf>
    <xf numFmtId="0" fontId="26" fillId="0" borderId="3" xfId="0" applyFont="1" applyBorder="1" applyAlignment="1" applyProtection="1">
      <alignment horizontal="center"/>
      <protection locked="0" hidden="1"/>
    </xf>
    <xf numFmtId="164" fontId="26" fillId="0" borderId="4" xfId="0" applyNumberFormat="1" applyFont="1" applyBorder="1" applyAlignment="1" applyProtection="1">
      <protection locked="0" hidden="1"/>
    </xf>
    <xf numFmtId="164" fontId="11" fillId="0" borderId="1" xfId="0" applyNumberFormat="1" applyFont="1" applyBorder="1" applyAlignment="1" applyProtection="1">
      <protection locked="0" hidden="1"/>
    </xf>
    <xf numFmtId="16" fontId="12" fillId="0" borderId="1" xfId="0" applyNumberFormat="1" applyFont="1" applyFill="1" applyBorder="1" applyProtection="1">
      <protection locked="0" hidden="1"/>
    </xf>
    <xf numFmtId="0" fontId="3" fillId="0" borderId="1" xfId="0" applyFont="1" applyFill="1" applyBorder="1" applyAlignment="1" applyProtection="1">
      <alignment horizontal="center"/>
      <protection locked="0" hidden="1"/>
    </xf>
    <xf numFmtId="0" fontId="7" fillId="0" borderId="1" xfId="0" applyFont="1" applyFill="1" applyBorder="1" applyAlignment="1" applyProtection="1">
      <alignment horizontal="center"/>
      <protection locked="0" hidden="1"/>
    </xf>
    <xf numFmtId="49" fontId="21" fillId="0" borderId="0" xfId="0" applyNumberFormat="1" applyFont="1" applyFill="1" applyBorder="1" applyProtection="1">
      <protection locked="0" hidden="1"/>
    </xf>
    <xf numFmtId="49" fontId="21" fillId="0" borderId="0" xfId="0" applyNumberFormat="1" applyFont="1" applyFill="1" applyBorder="1" applyAlignment="1" applyProtection="1">
      <alignment horizontal="right"/>
      <protection locked="0" hidden="1"/>
    </xf>
    <xf numFmtId="49" fontId="2" fillId="0" borderId="1" xfId="0" applyNumberFormat="1" applyFont="1" applyFill="1" applyBorder="1" applyAlignment="1" applyProtection="1">
      <alignment horizontal="right"/>
      <protection locked="0" hidden="1"/>
    </xf>
    <xf numFmtId="14" fontId="7" fillId="0" borderId="1" xfId="0" applyNumberFormat="1" applyFont="1" applyFill="1" applyBorder="1" applyAlignment="1" applyProtection="1">
      <alignment horizontal="center"/>
      <protection locked="0" hidden="1"/>
    </xf>
    <xf numFmtId="49" fontId="21" fillId="0" borderId="1" xfId="0" applyNumberFormat="1" applyFont="1" applyFill="1" applyBorder="1" applyAlignment="1" applyProtection="1">
      <alignment horizontal="right"/>
      <protection locked="0" hidden="1"/>
    </xf>
    <xf numFmtId="49" fontId="23" fillId="0" borderId="1" xfId="0" applyNumberFormat="1" applyFont="1" applyFill="1" applyBorder="1" applyAlignment="1" applyProtection="1">
      <alignment horizontal="right"/>
      <protection locked="0" hidden="1"/>
    </xf>
    <xf numFmtId="0" fontId="12" fillId="0" borderId="1" xfId="0" applyFont="1" applyFill="1" applyBorder="1" applyAlignment="1" applyProtection="1">
      <alignment horizontal="center"/>
      <protection locked="0" hidden="1"/>
    </xf>
    <xf numFmtId="14" fontId="12" fillId="0" borderId="1" xfId="0" applyNumberFormat="1" applyFont="1" applyFill="1" applyBorder="1" applyAlignment="1" applyProtection="1">
      <alignment horizontal="center"/>
      <protection locked="0" hidden="1"/>
    </xf>
    <xf numFmtId="164" fontId="23" fillId="0" borderId="1" xfId="0" applyNumberFormat="1" applyFont="1" applyBorder="1" applyAlignment="1" applyProtection="1">
      <protection locked="0" hidden="1"/>
    </xf>
    <xf numFmtId="164" fontId="27" fillId="0" borderId="1" xfId="0" applyNumberFormat="1" applyFont="1" applyBorder="1" applyAlignment="1" applyProtection="1">
      <protection locked="0" hidden="1"/>
    </xf>
    <xf numFmtId="164" fontId="23" fillId="0" borderId="4" xfId="2" applyNumberFormat="1" applyFont="1" applyFill="1" applyBorder="1"/>
    <xf numFmtId="164" fontId="27" fillId="0" borderId="4" xfId="2" applyNumberFormat="1" applyFont="1" applyFill="1" applyBorder="1"/>
    <xf numFmtId="164" fontId="26" fillId="0" borderId="1" xfId="0" applyNumberFormat="1" applyFont="1" applyFill="1" applyBorder="1" applyProtection="1">
      <protection locked="0" hidden="1"/>
    </xf>
    <xf numFmtId="49" fontId="12" fillId="0" borderId="1" xfId="0" applyNumberFormat="1" applyFont="1" applyFill="1" applyBorder="1" applyProtection="1">
      <protection locked="0" hidden="1"/>
    </xf>
    <xf numFmtId="0" fontId="23" fillId="0" borderId="5" xfId="0" applyFont="1" applyBorder="1" applyAlignment="1" applyProtection="1">
      <alignment horizontal="center" wrapText="1"/>
      <protection locked="0" hidden="1"/>
    </xf>
    <xf numFmtId="164" fontId="23" fillId="0" borderId="1" xfId="0" applyNumberFormat="1" applyFont="1" applyBorder="1" applyAlignment="1" applyProtection="1">
      <alignment horizontal="center"/>
      <protection locked="0" hidden="1"/>
    </xf>
    <xf numFmtId="1" fontId="11" fillId="8" borderId="1" xfId="0" applyNumberFormat="1" applyFont="1" applyFill="1" applyBorder="1" applyAlignment="1" applyProtection="1">
      <alignment horizontal="center"/>
      <protection locked="0" hidden="1"/>
    </xf>
    <xf numFmtId="0" fontId="23" fillId="8" borderId="5" xfId="0" applyFont="1" applyFill="1" applyBorder="1" applyAlignment="1" applyProtection="1">
      <alignment wrapText="1"/>
      <protection locked="0" hidden="1"/>
    </xf>
    <xf numFmtId="164" fontId="23" fillId="8" borderId="1" xfId="0" applyNumberFormat="1" applyFont="1" applyFill="1" applyBorder="1" applyAlignment="1" applyProtection="1">
      <protection locked="0" hidden="1"/>
    </xf>
    <xf numFmtId="0" fontId="11" fillId="0" borderId="1" xfId="0" applyFont="1" applyBorder="1" applyAlignment="1" applyProtection="1">
      <alignment horizontal="left"/>
      <protection locked="0" hidden="1"/>
    </xf>
    <xf numFmtId="16" fontId="23" fillId="8" borderId="1" xfId="0" applyNumberFormat="1" applyFont="1" applyFill="1" applyBorder="1" applyProtection="1">
      <protection locked="0" hidden="1"/>
    </xf>
    <xf numFmtId="16" fontId="2" fillId="0" borderId="1" xfId="0" applyNumberFormat="1" applyFont="1" applyFill="1" applyBorder="1" applyAlignment="1" applyProtection="1">
      <alignment horizontal="right"/>
      <protection locked="0" hidden="1"/>
    </xf>
    <xf numFmtId="164" fontId="3" fillId="10" borderId="1" xfId="0" applyNumberFormat="1" applyFont="1" applyFill="1" applyBorder="1" applyProtection="1">
      <protection locked="0" hidden="1"/>
    </xf>
    <xf numFmtId="164" fontId="2" fillId="0" borderId="1" xfId="0" applyNumberFormat="1" applyFont="1" applyFill="1" applyBorder="1" applyProtection="1">
      <protection locked="0" hidden="1"/>
    </xf>
    <xf numFmtId="164" fontId="11" fillId="5" borderId="1" xfId="0" applyNumberFormat="1" applyFont="1" applyFill="1" applyBorder="1" applyProtection="1">
      <protection locked="0" hidden="1"/>
    </xf>
    <xf numFmtId="164" fontId="22" fillId="0" borderId="1" xfId="0" applyNumberFormat="1" applyFont="1" applyFill="1" applyBorder="1" applyAlignment="1">
      <alignment wrapText="1"/>
    </xf>
    <xf numFmtId="4" fontId="11" fillId="0" borderId="0" xfId="0" applyNumberFormat="1" applyFont="1" applyBorder="1" applyProtection="1">
      <protection locked="0" hidden="1"/>
    </xf>
    <xf numFmtId="0" fontId="23" fillId="0" borderId="0" xfId="0" applyFont="1" applyAlignment="1" applyProtection="1">
      <alignment horizontal="right"/>
      <protection locked="0" hidden="1"/>
    </xf>
    <xf numFmtId="0" fontId="11" fillId="0" borderId="1" xfId="0" applyFont="1" applyFill="1" applyBorder="1" applyAlignment="1" applyProtection="1">
      <protection locked="0" hidden="1"/>
    </xf>
    <xf numFmtId="0" fontId="11" fillId="0" borderId="1" xfId="0" applyFont="1" applyFill="1" applyBorder="1" applyAlignment="1" applyProtection="1">
      <alignment horizontal="center"/>
      <protection locked="0" hidden="1"/>
    </xf>
    <xf numFmtId="1" fontId="11" fillId="0" borderId="1" xfId="0" applyNumberFormat="1" applyFont="1" applyFill="1" applyBorder="1"/>
    <xf numFmtId="0" fontId="24" fillId="0" borderId="1" xfId="0" applyFont="1" applyFill="1" applyBorder="1" applyAlignment="1" applyProtection="1">
      <alignment wrapText="1"/>
      <protection locked="0" hidden="1"/>
    </xf>
    <xf numFmtId="164" fontId="11" fillId="8" borderId="1" xfId="0" applyNumberFormat="1" applyFont="1" applyFill="1" applyBorder="1" applyAlignment="1" applyProtection="1">
      <protection locked="0" hidden="1"/>
    </xf>
    <xf numFmtId="164" fontId="11" fillId="0" borderId="1" xfId="0" applyNumberFormat="1" applyFont="1" applyFill="1" applyBorder="1" applyAlignment="1" applyProtection="1">
      <protection locked="0" hidden="1"/>
    </xf>
    <xf numFmtId="49" fontId="18" fillId="8" borderId="1" xfId="0" applyNumberFormat="1" applyFont="1" applyFill="1" applyBorder="1" applyAlignment="1">
      <alignment horizontal="center"/>
    </xf>
    <xf numFmtId="14" fontId="23" fillId="8" borderId="1" xfId="0" applyNumberFormat="1" applyFont="1" applyFill="1" applyBorder="1" applyAlignment="1" applyProtection="1">
      <alignment horizontal="center"/>
      <protection locked="0" hidden="1"/>
    </xf>
    <xf numFmtId="0" fontId="24" fillId="8" borderId="1" xfId="0" applyFont="1" applyFill="1" applyBorder="1" applyAlignment="1" applyProtection="1">
      <alignment wrapText="1"/>
      <protection locked="0" hidden="1"/>
    </xf>
    <xf numFmtId="164" fontId="23" fillId="8" borderId="1" xfId="0" applyNumberFormat="1" applyFont="1" applyFill="1" applyBorder="1" applyProtection="1">
      <protection locked="0" hidden="1"/>
    </xf>
    <xf numFmtId="14" fontId="23" fillId="0" borderId="1" xfId="0" applyNumberFormat="1" applyFont="1" applyBorder="1" applyAlignment="1" applyProtection="1">
      <alignment horizontal="right"/>
      <protection locked="0" hidden="1"/>
    </xf>
    <xf numFmtId="0" fontId="2" fillId="0" borderId="0" xfId="0" applyFont="1" applyBorder="1" applyAlignment="1" applyProtection="1">
      <protection locked="0" hidden="1"/>
    </xf>
    <xf numFmtId="0" fontId="21" fillId="0" borderId="11" xfId="0" applyFont="1" applyBorder="1" applyProtection="1">
      <protection locked="0" hidden="1"/>
    </xf>
    <xf numFmtId="4" fontId="6" fillId="0" borderId="11" xfId="0" applyNumberFormat="1" applyFont="1" applyFill="1" applyBorder="1" applyProtection="1">
      <protection locked="0" hidden="1"/>
    </xf>
    <xf numFmtId="164" fontId="23" fillId="6" borderId="1" xfId="0" applyNumberFormat="1" applyFont="1" applyFill="1" applyBorder="1" applyAlignment="1" applyProtection="1">
      <protection locked="0" hidden="1"/>
    </xf>
    <xf numFmtId="0" fontId="23" fillId="6" borderId="2" xfId="0" applyFont="1" applyFill="1" applyBorder="1" applyAlignment="1" applyProtection="1">
      <alignment horizontal="right"/>
      <protection locked="0" hidden="1"/>
    </xf>
    <xf numFmtId="0" fontId="2" fillId="0" borderId="2" xfId="0" applyFont="1" applyBorder="1" applyAlignment="1" applyProtection="1">
      <alignment horizontal="left"/>
      <protection hidden="1"/>
    </xf>
    <xf numFmtId="0" fontId="2" fillId="0" borderId="4" xfId="0" applyFont="1" applyBorder="1" applyAlignment="1" applyProtection="1">
      <alignment horizontal="left"/>
      <protection hidden="1"/>
    </xf>
    <xf numFmtId="0" fontId="4" fillId="0" borderId="9" xfId="0" applyFont="1" applyBorder="1" applyAlignment="1" applyProtection="1">
      <alignment horizontal="left"/>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9" fillId="0" borderId="9" xfId="1" applyFont="1" applyBorder="1" applyAlignment="1" applyProtection="1">
      <alignment horizontal="left"/>
      <protection hidden="1"/>
    </xf>
    <xf numFmtId="0" fontId="3" fillId="2" borderId="2" xfId="0" applyFont="1" applyFill="1" applyBorder="1" applyAlignment="1" applyProtection="1">
      <protection hidden="1"/>
    </xf>
    <xf numFmtId="0" fontId="0" fillId="2" borderId="3" xfId="0" applyFill="1" applyBorder="1" applyAlignment="1" applyProtection="1">
      <protection hidden="1"/>
    </xf>
    <xf numFmtId="0" fontId="0" fillId="2" borderId="4" xfId="0" applyFill="1" applyBorder="1" applyAlignment="1" applyProtection="1">
      <protection hidden="1"/>
    </xf>
    <xf numFmtId="0" fontId="1" fillId="2" borderId="4" xfId="0" applyFont="1" applyFill="1" applyBorder="1" applyAlignment="1" applyProtection="1">
      <protection hidden="1"/>
    </xf>
    <xf numFmtId="0" fontId="3" fillId="5" borderId="2" xfId="0" applyFont="1" applyFill="1" applyBorder="1" applyAlignment="1" applyProtection="1">
      <protection hidden="1"/>
    </xf>
    <xf numFmtId="0" fontId="1" fillId="5" borderId="4" xfId="0" applyFont="1" applyFill="1" applyBorder="1" applyAlignment="1" applyProtection="1">
      <protection hidden="1"/>
    </xf>
    <xf numFmtId="0" fontId="3" fillId="2" borderId="3" xfId="0" applyFont="1" applyFill="1" applyBorder="1" applyAlignment="1" applyProtection="1">
      <protection hidden="1"/>
    </xf>
    <xf numFmtId="0" fontId="3" fillId="2" borderId="4" xfId="0" applyFont="1" applyFill="1" applyBorder="1" applyAlignment="1" applyProtection="1">
      <protection hidden="1"/>
    </xf>
    <xf numFmtId="0" fontId="3" fillId="3" borderId="2" xfId="0" applyFont="1" applyFill="1" applyBorder="1" applyAlignment="1" applyProtection="1">
      <protection hidden="1"/>
    </xf>
    <xf numFmtId="0" fontId="3" fillId="3" borderId="3" xfId="0" applyFont="1" applyFill="1" applyBorder="1" applyAlignment="1" applyProtection="1">
      <protection hidden="1"/>
    </xf>
    <xf numFmtId="0" fontId="3" fillId="3" borderId="4" xfId="0" applyFont="1" applyFill="1" applyBorder="1" applyAlignment="1" applyProtection="1">
      <protection hidden="1"/>
    </xf>
    <xf numFmtId="0" fontId="3" fillId="3" borderId="2" xfId="0" applyFont="1" applyFill="1" applyBorder="1" applyAlignment="1" applyProtection="1">
      <protection locked="0" hidden="1"/>
    </xf>
    <xf numFmtId="0" fontId="3" fillId="3" borderId="3" xfId="0" applyFont="1" applyFill="1" applyBorder="1" applyAlignment="1" applyProtection="1">
      <protection locked="0" hidden="1"/>
    </xf>
    <xf numFmtId="0" fontId="3" fillId="3" borderId="4" xfId="0" applyFont="1" applyFill="1" applyBorder="1" applyAlignment="1" applyProtection="1">
      <protection locked="0" hidden="1"/>
    </xf>
    <xf numFmtId="2" fontId="2" fillId="0" borderId="5" xfId="0" applyNumberFormat="1" applyFont="1" applyBorder="1" applyAlignment="1" applyProtection="1">
      <alignment horizontal="center"/>
      <protection hidden="1"/>
    </xf>
    <xf numFmtId="2" fontId="2" fillId="0" borderId="6" xfId="0" applyNumberFormat="1" applyFont="1" applyBorder="1" applyAlignment="1" applyProtection="1">
      <alignment horizontal="center"/>
      <protection hidden="1"/>
    </xf>
    <xf numFmtId="0" fontId="3" fillId="2" borderId="5" xfId="0" applyFont="1" applyFill="1" applyBorder="1" applyAlignment="1" applyProtection="1">
      <alignment horizontal="center"/>
      <protection hidden="1"/>
    </xf>
    <xf numFmtId="0" fontId="3" fillId="2" borderId="10" xfId="0" applyFont="1" applyFill="1" applyBorder="1" applyAlignment="1" applyProtection="1">
      <alignment horizontal="center"/>
      <protection hidden="1"/>
    </xf>
    <xf numFmtId="0" fontId="3" fillId="2" borderId="6" xfId="0" applyFont="1" applyFill="1" applyBorder="1" applyAlignment="1" applyProtection="1">
      <alignment horizontal="center"/>
      <protection hidden="1"/>
    </xf>
    <xf numFmtId="9" fontId="3" fillId="2" borderId="1" xfId="0" applyNumberFormat="1" applyFont="1" applyFill="1" applyBorder="1" applyAlignment="1" applyProtection="1">
      <alignment horizontal="center" wrapText="1"/>
      <protection hidden="1"/>
    </xf>
    <xf numFmtId="0" fontId="3" fillId="2" borderId="1" xfId="0" applyFont="1" applyFill="1" applyBorder="1" applyAlignment="1" applyProtection="1">
      <alignment horizontal="center" wrapText="1"/>
      <protection hidden="1"/>
    </xf>
    <xf numFmtId="0" fontId="3" fillId="2" borderId="1" xfId="0" applyFont="1" applyFill="1" applyBorder="1" applyAlignment="1" applyProtection="1">
      <alignment horizontal="center"/>
      <protection hidden="1"/>
    </xf>
    <xf numFmtId="0" fontId="3" fillId="2" borderId="5" xfId="0" applyFont="1" applyFill="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9" fontId="3" fillId="2" borderId="2" xfId="0" applyNumberFormat="1" applyFont="1" applyFill="1" applyBorder="1" applyAlignment="1" applyProtection="1">
      <alignment horizontal="center"/>
      <protection hidden="1"/>
    </xf>
    <xf numFmtId="9" fontId="3" fillId="2" borderId="4" xfId="0" applyNumberFormat="1" applyFont="1" applyFill="1" applyBorder="1" applyAlignment="1" applyProtection="1">
      <alignment horizontal="center"/>
      <protection hidden="1"/>
    </xf>
    <xf numFmtId="0" fontId="0" fillId="0" borderId="1" xfId="0" applyBorder="1" applyAlignment="1"/>
    <xf numFmtId="0" fontId="3" fillId="3" borderId="2" xfId="0" applyFont="1" applyFill="1" applyBorder="1" applyAlignment="1"/>
    <xf numFmtId="0" fontId="1" fillId="3" borderId="4" xfId="0" applyFont="1" applyFill="1" applyBorder="1" applyAlignment="1"/>
    <xf numFmtId="0" fontId="4" fillId="0" borderId="9" xfId="0" applyFont="1" applyBorder="1" applyAlignment="1" applyProtection="1">
      <alignment horizontal="left"/>
      <protection locked="0"/>
    </xf>
    <xf numFmtId="0" fontId="3" fillId="2" borderId="1" xfId="0" applyFont="1" applyFill="1" applyBorder="1" applyAlignment="1"/>
    <xf numFmtId="0" fontId="1" fillId="2" borderId="1" xfId="0" applyFont="1" applyFill="1" applyBorder="1" applyAlignment="1"/>
    <xf numFmtId="0" fontId="3" fillId="2" borderId="1" xfId="0" applyFont="1" applyFill="1" applyBorder="1" applyAlignment="1">
      <alignment horizontal="center"/>
    </xf>
    <xf numFmtId="164" fontId="3" fillId="2" borderId="1" xfId="0" applyNumberFormat="1" applyFont="1" applyFill="1" applyBorder="1" applyAlignment="1">
      <alignment horizontal="center" vertical="center"/>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16" fontId="3" fillId="0" borderId="2" xfId="0" applyNumberFormat="1" applyFont="1" applyBorder="1" applyProtection="1">
      <protection locked="0" hidden="1"/>
    </xf>
    <xf numFmtId="16" fontId="3" fillId="0" borderId="3" xfId="0" applyNumberFormat="1" applyFont="1" applyBorder="1" applyProtection="1">
      <protection locked="0" hidden="1"/>
    </xf>
    <xf numFmtId="16" fontId="3" fillId="0" borderId="4" xfId="0" applyNumberFormat="1" applyFont="1" applyBorder="1" applyProtection="1">
      <protection locked="0" hidden="1"/>
    </xf>
    <xf numFmtId="0" fontId="3" fillId="0" borderId="2" xfId="0" applyFont="1" applyBorder="1" applyProtection="1">
      <protection locked="0" hidden="1"/>
    </xf>
    <xf numFmtId="0" fontId="3" fillId="0" borderId="3" xfId="0" applyFont="1" applyBorder="1" applyProtection="1">
      <protection locked="0" hidden="1"/>
    </xf>
    <xf numFmtId="0" fontId="3" fillId="0" borderId="4" xfId="0" applyFont="1" applyBorder="1" applyProtection="1">
      <protection locked="0" hidden="1"/>
    </xf>
    <xf numFmtId="0" fontId="12" fillId="0" borderId="2" xfId="0" applyFont="1" applyBorder="1" applyProtection="1">
      <protection locked="0" hidden="1"/>
    </xf>
    <xf numFmtId="0" fontId="12" fillId="0" borderId="3" xfId="0" applyFont="1" applyBorder="1" applyProtection="1">
      <protection locked="0" hidden="1"/>
    </xf>
    <xf numFmtId="0" fontId="12" fillId="0" borderId="4" xfId="0" applyFont="1" applyBorder="1" applyProtection="1">
      <protection locked="0" hidden="1"/>
    </xf>
    <xf numFmtId="0" fontId="20" fillId="2" borderId="1" xfId="0" applyFont="1" applyFill="1" applyBorder="1" applyAlignment="1"/>
    <xf numFmtId="0" fontId="20" fillId="2" borderId="1" xfId="0" applyFont="1" applyFill="1" applyBorder="1" applyAlignment="1">
      <alignment horizontal="center"/>
    </xf>
    <xf numFmtId="164" fontId="21" fillId="2" borderId="1" xfId="0" applyNumberFormat="1" applyFont="1" applyFill="1" applyBorder="1" applyAlignment="1">
      <alignment horizontal="center" vertical="center"/>
    </xf>
    <xf numFmtId="0" fontId="20" fillId="2" borderId="2" xfId="0" applyFont="1" applyFill="1" applyBorder="1" applyAlignment="1">
      <alignment horizontal="left"/>
    </xf>
    <xf numFmtId="0" fontId="20" fillId="2" borderId="3" xfId="0" applyFont="1" applyFill="1" applyBorder="1" applyAlignment="1">
      <alignment horizontal="left"/>
    </xf>
    <xf numFmtId="0" fontId="20" fillId="2" borderId="4" xfId="0" applyFont="1" applyFill="1" applyBorder="1" applyAlignment="1">
      <alignment horizontal="left"/>
    </xf>
    <xf numFmtId="0" fontId="20" fillId="2" borderId="1" xfId="0" applyFont="1" applyFill="1" applyBorder="1" applyAlignment="1">
      <alignment horizontal="center" vertical="center"/>
    </xf>
    <xf numFmtId="0" fontId="26" fillId="0" borderId="2" xfId="0" applyFont="1" applyBorder="1" applyProtection="1">
      <protection locked="0" hidden="1"/>
    </xf>
    <xf numFmtId="0" fontId="26" fillId="0" borderId="3" xfId="0" applyFont="1" applyBorder="1" applyProtection="1">
      <protection locked="0" hidden="1"/>
    </xf>
    <xf numFmtId="0" fontId="26" fillId="0" borderId="4" xfId="0" applyFont="1" applyBorder="1" applyProtection="1">
      <protection locked="0" hidden="1"/>
    </xf>
    <xf numFmtId="164" fontId="20" fillId="2" borderId="1" xfId="0" applyNumberFormat="1" applyFont="1" applyFill="1" applyBorder="1" applyAlignment="1">
      <alignment horizontal="center" vertical="center"/>
    </xf>
    <xf numFmtId="49" fontId="26" fillId="0" borderId="13" xfId="0" applyNumberFormat="1" applyFont="1" applyBorder="1" applyAlignment="1" applyProtection="1">
      <alignment horizontal="left"/>
      <protection locked="0" hidden="1"/>
    </xf>
    <xf numFmtId="49" fontId="23" fillId="0" borderId="9" xfId="0" applyNumberFormat="1" applyFont="1" applyBorder="1" applyAlignment="1" applyProtection="1">
      <alignment horizontal="left"/>
      <protection locked="0" hidden="1"/>
    </xf>
    <xf numFmtId="49" fontId="23" fillId="0" borderId="14" xfId="0" applyNumberFormat="1" applyFont="1" applyBorder="1" applyAlignment="1" applyProtection="1">
      <alignment horizontal="left"/>
      <protection locked="0" hidden="1"/>
    </xf>
    <xf numFmtId="49" fontId="20" fillId="5" borderId="2" xfId="0" applyNumberFormat="1" applyFont="1" applyFill="1" applyBorder="1" applyAlignment="1" applyProtection="1">
      <alignment horizontal="left"/>
      <protection locked="0" hidden="1"/>
    </xf>
    <xf numFmtId="49" fontId="20" fillId="5" borderId="3" xfId="0" applyNumberFormat="1" applyFont="1" applyFill="1" applyBorder="1" applyAlignment="1" applyProtection="1">
      <alignment horizontal="left"/>
      <protection locked="0" hidden="1"/>
    </xf>
    <xf numFmtId="49" fontId="20" fillId="5" borderId="4" xfId="0" applyNumberFormat="1" applyFont="1" applyFill="1" applyBorder="1" applyAlignment="1" applyProtection="1">
      <alignment horizontal="left"/>
      <protection locked="0" hidden="1"/>
    </xf>
    <xf numFmtId="0" fontId="20" fillId="0" borderId="2" xfId="0" applyFont="1" applyBorder="1" applyProtection="1">
      <protection locked="0" hidden="1"/>
    </xf>
    <xf numFmtId="0" fontId="20" fillId="0" borderId="3" xfId="0" applyFont="1" applyBorder="1" applyProtection="1">
      <protection locked="0" hidden="1"/>
    </xf>
    <xf numFmtId="0" fontId="20" fillId="0" borderId="4" xfId="0" applyFont="1" applyBorder="1" applyProtection="1">
      <protection locked="0" hidden="1"/>
    </xf>
    <xf numFmtId="49" fontId="20" fillId="0" borderId="2" xfId="0" applyNumberFormat="1" applyFont="1" applyFill="1" applyBorder="1" applyProtection="1">
      <protection locked="0" hidden="1"/>
    </xf>
    <xf numFmtId="49" fontId="20" fillId="0" borderId="3" xfId="0" applyNumberFormat="1" applyFont="1" applyFill="1" applyBorder="1" applyProtection="1">
      <protection locked="0" hidden="1"/>
    </xf>
    <xf numFmtId="49" fontId="20" fillId="0" borderId="4" xfId="0" applyNumberFormat="1" applyFont="1" applyFill="1" applyBorder="1" applyProtection="1">
      <protection locked="0" hidden="1"/>
    </xf>
    <xf numFmtId="0" fontId="23" fillId="0" borderId="1" xfId="0" applyFont="1" applyFill="1" applyBorder="1" applyProtection="1">
      <protection locked="0" hidden="1"/>
    </xf>
    <xf numFmtId="1" fontId="23" fillId="0" borderId="1" xfId="0" applyNumberFormat="1" applyFont="1" applyFill="1" applyBorder="1" applyAlignment="1" applyProtection="1">
      <alignment horizontal="center"/>
      <protection locked="0" hidden="1"/>
    </xf>
    <xf numFmtId="0" fontId="27" fillId="0" borderId="1" xfId="0" applyFont="1" applyFill="1" applyBorder="1" applyAlignment="1" applyProtection="1">
      <alignment horizontal="center"/>
      <protection locked="0" hidden="1"/>
    </xf>
    <xf numFmtId="49" fontId="27" fillId="0" borderId="1" xfId="0" applyNumberFormat="1" applyFont="1" applyFill="1" applyBorder="1" applyAlignment="1" applyProtection="1">
      <alignment horizontal="center"/>
      <protection locked="0" hidden="1"/>
    </xf>
    <xf numFmtId="14" fontId="27" fillId="0" borderId="1" xfId="0" applyNumberFormat="1" applyFont="1" applyFill="1" applyBorder="1" applyAlignment="1" applyProtection="1">
      <alignment horizontal="center"/>
      <protection locked="0" hidden="1"/>
    </xf>
    <xf numFmtId="0" fontId="27" fillId="0" borderId="1" xfId="0" applyFont="1" applyFill="1" applyBorder="1" applyAlignment="1" applyProtection="1">
      <alignment wrapText="1"/>
      <protection locked="0" hidden="1"/>
    </xf>
    <xf numFmtId="49" fontId="23" fillId="0" borderId="1" xfId="0" applyNumberFormat="1" applyFont="1" applyFill="1" applyBorder="1" applyAlignment="1" applyProtection="1">
      <alignment horizontal="center"/>
      <protection locked="0" hidden="1"/>
    </xf>
  </cellXfs>
  <cellStyles count="3">
    <cellStyle name="Hyperlink" xfId="1" builtinId="8"/>
    <cellStyle name="Normaallaad 6" xfId="2" xr:uid="{00000000-0005-0000-0000-000002000000}"/>
    <cellStyle name="Normal" xfId="0" builtinId="0"/>
  </cellStyles>
  <dxfs count="30">
    <dxf>
      <font>
        <b/>
        <i val="0"/>
        <color theme="0"/>
      </font>
      <fill>
        <patternFill>
          <bgColor rgb="FFFF0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EBF1DE"/>
      <color rgb="FFFF7C8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5</xdr:col>
      <xdr:colOff>508000</xdr:colOff>
      <xdr:row>4</xdr:row>
      <xdr:rowOff>21168</xdr:rowOff>
    </xdr:from>
    <xdr:to>
      <xdr:col>6</xdr:col>
      <xdr:colOff>325617</xdr:colOff>
      <xdr:row>8</xdr:row>
      <xdr:rowOff>63253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10083" y="825501"/>
          <a:ext cx="1235784" cy="846419"/>
        </a:xfrm>
        <a:prstGeom prst="rect">
          <a:avLst/>
        </a:prstGeom>
      </xdr:spPr>
    </xdr:pic>
    <xdr:clientData/>
  </xdr:twoCellAnchor>
  <xdr:twoCellAnchor editAs="oneCell">
    <xdr:from>
      <xdr:col>3</xdr:col>
      <xdr:colOff>603248</xdr:colOff>
      <xdr:row>4</xdr:row>
      <xdr:rowOff>2490</xdr:rowOff>
    </xdr:from>
    <xdr:to>
      <xdr:col>5</xdr:col>
      <xdr:colOff>265203</xdr:colOff>
      <xdr:row>8</xdr:row>
      <xdr:rowOff>14667</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794498" y="806823"/>
          <a:ext cx="1672788" cy="8165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295275</xdr:colOff>
      <xdr:row>2</xdr:row>
      <xdr:rowOff>9525</xdr:rowOff>
    </xdr:from>
    <xdr:to>
      <xdr:col>7</xdr:col>
      <xdr:colOff>493641</xdr:colOff>
      <xdr:row>5</xdr:row>
      <xdr:rowOff>180975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39100" y="609600"/>
          <a:ext cx="1208016" cy="771525"/>
        </a:xfrm>
        <a:prstGeom prst="rect">
          <a:avLst/>
        </a:prstGeom>
      </xdr:spPr>
    </xdr:pic>
    <xdr:clientData/>
  </xdr:twoCellAnchor>
  <xdr:twoCellAnchor editAs="oneCell">
    <xdr:from>
      <xdr:col>5</xdr:col>
      <xdr:colOff>38100</xdr:colOff>
      <xdr:row>1</xdr:row>
      <xdr:rowOff>180975</xdr:rowOff>
    </xdr:from>
    <xdr:to>
      <xdr:col>6</xdr:col>
      <xdr:colOff>161924</xdr:colOff>
      <xdr:row>5</xdr:row>
      <xdr:rowOff>152503</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48425" y="581025"/>
          <a:ext cx="1457324" cy="771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523875</xdr:colOff>
      <xdr:row>2</xdr:row>
      <xdr:rowOff>47626</xdr:rowOff>
    </xdr:from>
    <xdr:to>
      <xdr:col>4</xdr:col>
      <xdr:colOff>857249</xdr:colOff>
      <xdr:row>6</xdr:row>
      <xdr:rowOff>19154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72125" y="447676"/>
          <a:ext cx="1600199" cy="771628"/>
        </a:xfrm>
        <a:prstGeom prst="rect">
          <a:avLst/>
        </a:prstGeom>
      </xdr:spPr>
    </xdr:pic>
    <xdr:clientData/>
  </xdr:twoCellAnchor>
  <xdr:oneCellAnchor>
    <xdr:from>
      <xdr:col>5</xdr:col>
      <xdr:colOff>9525</xdr:colOff>
      <xdr:row>2</xdr:row>
      <xdr:rowOff>38100</xdr:rowOff>
    </xdr:from>
    <xdr:ext cx="1255641" cy="771525"/>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067925" y="438150"/>
          <a:ext cx="1255641" cy="77152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72"/>
  <sheetViews>
    <sheetView topLeftCell="A16" zoomScale="90" zoomScaleNormal="90" workbookViewId="0">
      <selection activeCell="D22" sqref="D22:D27"/>
    </sheetView>
  </sheetViews>
  <sheetFormatPr defaultRowHeight="15.75" x14ac:dyDescent="0.25"/>
  <cols>
    <col min="1" max="1" width="18.140625" style="21" customWidth="1"/>
    <col min="2" max="2" width="38.85546875" style="21" customWidth="1"/>
    <col min="3" max="3" width="43.85546875" style="21" customWidth="1"/>
    <col min="4" max="4" width="18" style="21" customWidth="1"/>
    <col min="5" max="5" width="12.28515625" style="21" bestFit="1" customWidth="1"/>
    <col min="6" max="6" width="21.28515625" style="21" customWidth="1"/>
    <col min="7" max="7" width="11.28515625" style="21" customWidth="1"/>
    <col min="8" max="8" width="25.7109375" style="21" customWidth="1"/>
    <col min="9" max="256" width="9.140625" style="21"/>
    <col min="257" max="257" width="32.140625" style="21" bestFit="1" customWidth="1"/>
    <col min="258" max="258" width="21.42578125" style="21" bestFit="1" customWidth="1"/>
    <col min="259" max="259" width="11.5703125" style="21" bestFit="1" customWidth="1"/>
    <col min="260" max="260" width="12.28515625" style="21" bestFit="1" customWidth="1"/>
    <col min="261" max="261" width="10.5703125" style="21" bestFit="1" customWidth="1"/>
    <col min="262" max="263" width="9.140625" style="21"/>
    <col min="264" max="264" width="15.85546875" style="21" customWidth="1"/>
    <col min="265" max="512" width="9.140625" style="21"/>
    <col min="513" max="513" width="32.140625" style="21" bestFit="1" customWidth="1"/>
    <col min="514" max="514" width="21.42578125" style="21" bestFit="1" customWidth="1"/>
    <col min="515" max="515" width="11.5703125" style="21" bestFit="1" customWidth="1"/>
    <col min="516" max="516" width="12.28515625" style="21" bestFit="1" customWidth="1"/>
    <col min="517" max="517" width="10.5703125" style="21" bestFit="1" customWidth="1"/>
    <col min="518" max="519" width="9.140625" style="21"/>
    <col min="520" max="520" width="15.85546875" style="21" customWidth="1"/>
    <col min="521" max="768" width="9.140625" style="21"/>
    <col min="769" max="769" width="32.140625" style="21" bestFit="1" customWidth="1"/>
    <col min="770" max="770" width="21.42578125" style="21" bestFit="1" customWidth="1"/>
    <col min="771" max="771" width="11.5703125" style="21" bestFit="1" customWidth="1"/>
    <col min="772" max="772" width="12.28515625" style="21" bestFit="1" customWidth="1"/>
    <col min="773" max="773" width="10.5703125" style="21" bestFit="1" customWidth="1"/>
    <col min="774" max="775" width="9.140625" style="21"/>
    <col min="776" max="776" width="15.85546875" style="21" customWidth="1"/>
    <col min="777" max="1024" width="9.140625" style="21"/>
    <col min="1025" max="1025" width="32.140625" style="21" bestFit="1" customWidth="1"/>
    <col min="1026" max="1026" width="21.42578125" style="21" bestFit="1" customWidth="1"/>
    <col min="1027" max="1027" width="11.5703125" style="21" bestFit="1" customWidth="1"/>
    <col min="1028" max="1028" width="12.28515625" style="21" bestFit="1" customWidth="1"/>
    <col min="1029" max="1029" width="10.5703125" style="21" bestFit="1" customWidth="1"/>
    <col min="1030" max="1031" width="9.140625" style="21"/>
    <col min="1032" max="1032" width="15.85546875" style="21" customWidth="1"/>
    <col min="1033" max="1280" width="9.140625" style="21"/>
    <col min="1281" max="1281" width="32.140625" style="21" bestFit="1" customWidth="1"/>
    <col min="1282" max="1282" width="21.42578125" style="21" bestFit="1" customWidth="1"/>
    <col min="1283" max="1283" width="11.5703125" style="21" bestFit="1" customWidth="1"/>
    <col min="1284" max="1284" width="12.28515625" style="21" bestFit="1" customWidth="1"/>
    <col min="1285" max="1285" width="10.5703125" style="21" bestFit="1" customWidth="1"/>
    <col min="1286" max="1287" width="9.140625" style="21"/>
    <col min="1288" max="1288" width="15.85546875" style="21" customWidth="1"/>
    <col min="1289" max="1536" width="9.140625" style="21"/>
    <col min="1537" max="1537" width="32.140625" style="21" bestFit="1" customWidth="1"/>
    <col min="1538" max="1538" width="21.42578125" style="21" bestFit="1" customWidth="1"/>
    <col min="1539" max="1539" width="11.5703125" style="21" bestFit="1" customWidth="1"/>
    <col min="1540" max="1540" width="12.28515625" style="21" bestFit="1" customWidth="1"/>
    <col min="1541" max="1541" width="10.5703125" style="21" bestFit="1" customWidth="1"/>
    <col min="1542" max="1543" width="9.140625" style="21"/>
    <col min="1544" max="1544" width="15.85546875" style="21" customWidth="1"/>
    <col min="1545" max="1792" width="9.140625" style="21"/>
    <col min="1793" max="1793" width="32.140625" style="21" bestFit="1" customWidth="1"/>
    <col min="1794" max="1794" width="21.42578125" style="21" bestFit="1" customWidth="1"/>
    <col min="1795" max="1795" width="11.5703125" style="21" bestFit="1" customWidth="1"/>
    <col min="1796" max="1796" width="12.28515625" style="21" bestFit="1" customWidth="1"/>
    <col min="1797" max="1797" width="10.5703125" style="21" bestFit="1" customWidth="1"/>
    <col min="1798" max="1799" width="9.140625" style="21"/>
    <col min="1800" max="1800" width="15.85546875" style="21" customWidth="1"/>
    <col min="1801" max="2048" width="9.140625" style="21"/>
    <col min="2049" max="2049" width="32.140625" style="21" bestFit="1" customWidth="1"/>
    <col min="2050" max="2050" width="21.42578125" style="21" bestFit="1" customWidth="1"/>
    <col min="2051" max="2051" width="11.5703125" style="21" bestFit="1" customWidth="1"/>
    <col min="2052" max="2052" width="12.28515625" style="21" bestFit="1" customWidth="1"/>
    <col min="2053" max="2053" width="10.5703125" style="21" bestFit="1" customWidth="1"/>
    <col min="2054" max="2055" width="9.140625" style="21"/>
    <col min="2056" max="2056" width="15.85546875" style="21" customWidth="1"/>
    <col min="2057" max="2304" width="9.140625" style="21"/>
    <col min="2305" max="2305" width="32.140625" style="21" bestFit="1" customWidth="1"/>
    <col min="2306" max="2306" width="21.42578125" style="21" bestFit="1" customWidth="1"/>
    <col min="2307" max="2307" width="11.5703125" style="21" bestFit="1" customWidth="1"/>
    <col min="2308" max="2308" width="12.28515625" style="21" bestFit="1" customWidth="1"/>
    <col min="2309" max="2309" width="10.5703125" style="21" bestFit="1" customWidth="1"/>
    <col min="2310" max="2311" width="9.140625" style="21"/>
    <col min="2312" max="2312" width="15.85546875" style="21" customWidth="1"/>
    <col min="2313" max="2560" width="9.140625" style="21"/>
    <col min="2561" max="2561" width="32.140625" style="21" bestFit="1" customWidth="1"/>
    <col min="2562" max="2562" width="21.42578125" style="21" bestFit="1" customWidth="1"/>
    <col min="2563" max="2563" width="11.5703125" style="21" bestFit="1" customWidth="1"/>
    <col min="2564" max="2564" width="12.28515625" style="21" bestFit="1" customWidth="1"/>
    <col min="2565" max="2565" width="10.5703125" style="21" bestFit="1" customWidth="1"/>
    <col min="2566" max="2567" width="9.140625" style="21"/>
    <col min="2568" max="2568" width="15.85546875" style="21" customWidth="1"/>
    <col min="2569" max="2816" width="9.140625" style="21"/>
    <col min="2817" max="2817" width="32.140625" style="21" bestFit="1" customWidth="1"/>
    <col min="2818" max="2818" width="21.42578125" style="21" bestFit="1" customWidth="1"/>
    <col min="2819" max="2819" width="11.5703125" style="21" bestFit="1" customWidth="1"/>
    <col min="2820" max="2820" width="12.28515625" style="21" bestFit="1" customWidth="1"/>
    <col min="2821" max="2821" width="10.5703125" style="21" bestFit="1" customWidth="1"/>
    <col min="2822" max="2823" width="9.140625" style="21"/>
    <col min="2824" max="2824" width="15.85546875" style="21" customWidth="1"/>
    <col min="2825" max="3072" width="9.140625" style="21"/>
    <col min="3073" max="3073" width="32.140625" style="21" bestFit="1" customWidth="1"/>
    <col min="3074" max="3074" width="21.42578125" style="21" bestFit="1" customWidth="1"/>
    <col min="3075" max="3075" width="11.5703125" style="21" bestFit="1" customWidth="1"/>
    <col min="3076" max="3076" width="12.28515625" style="21" bestFit="1" customWidth="1"/>
    <col min="3077" max="3077" width="10.5703125" style="21" bestFit="1" customWidth="1"/>
    <col min="3078" max="3079" width="9.140625" style="21"/>
    <col min="3080" max="3080" width="15.85546875" style="21" customWidth="1"/>
    <col min="3081" max="3328" width="9.140625" style="21"/>
    <col min="3329" max="3329" width="32.140625" style="21" bestFit="1" customWidth="1"/>
    <col min="3330" max="3330" width="21.42578125" style="21" bestFit="1" customWidth="1"/>
    <col min="3331" max="3331" width="11.5703125" style="21" bestFit="1" customWidth="1"/>
    <col min="3332" max="3332" width="12.28515625" style="21" bestFit="1" customWidth="1"/>
    <col min="3333" max="3333" width="10.5703125" style="21" bestFit="1" customWidth="1"/>
    <col min="3334" max="3335" width="9.140625" style="21"/>
    <col min="3336" max="3336" width="15.85546875" style="21" customWidth="1"/>
    <col min="3337" max="3584" width="9.140625" style="21"/>
    <col min="3585" max="3585" width="32.140625" style="21" bestFit="1" customWidth="1"/>
    <col min="3586" max="3586" width="21.42578125" style="21" bestFit="1" customWidth="1"/>
    <col min="3587" max="3587" width="11.5703125" style="21" bestFit="1" customWidth="1"/>
    <col min="3588" max="3588" width="12.28515625" style="21" bestFit="1" customWidth="1"/>
    <col min="3589" max="3589" width="10.5703125" style="21" bestFit="1" customWidth="1"/>
    <col min="3590" max="3591" width="9.140625" style="21"/>
    <col min="3592" max="3592" width="15.85546875" style="21" customWidth="1"/>
    <col min="3593" max="3840" width="9.140625" style="21"/>
    <col min="3841" max="3841" width="32.140625" style="21" bestFit="1" customWidth="1"/>
    <col min="3842" max="3842" width="21.42578125" style="21" bestFit="1" customWidth="1"/>
    <col min="3843" max="3843" width="11.5703125" style="21" bestFit="1" customWidth="1"/>
    <col min="3844" max="3844" width="12.28515625" style="21" bestFit="1" customWidth="1"/>
    <col min="3845" max="3845" width="10.5703125" style="21" bestFit="1" customWidth="1"/>
    <col min="3846" max="3847" width="9.140625" style="21"/>
    <col min="3848" max="3848" width="15.85546875" style="21" customWidth="1"/>
    <col min="3849" max="4096" width="9.140625" style="21"/>
    <col min="4097" max="4097" width="32.140625" style="21" bestFit="1" customWidth="1"/>
    <col min="4098" max="4098" width="21.42578125" style="21" bestFit="1" customWidth="1"/>
    <col min="4099" max="4099" width="11.5703125" style="21" bestFit="1" customWidth="1"/>
    <col min="4100" max="4100" width="12.28515625" style="21" bestFit="1" customWidth="1"/>
    <col min="4101" max="4101" width="10.5703125" style="21" bestFit="1" customWidth="1"/>
    <col min="4102" max="4103" width="9.140625" style="21"/>
    <col min="4104" max="4104" width="15.85546875" style="21" customWidth="1"/>
    <col min="4105" max="4352" width="9.140625" style="21"/>
    <col min="4353" max="4353" width="32.140625" style="21" bestFit="1" customWidth="1"/>
    <col min="4354" max="4354" width="21.42578125" style="21" bestFit="1" customWidth="1"/>
    <col min="4355" max="4355" width="11.5703125" style="21" bestFit="1" customWidth="1"/>
    <col min="4356" max="4356" width="12.28515625" style="21" bestFit="1" customWidth="1"/>
    <col min="4357" max="4357" width="10.5703125" style="21" bestFit="1" customWidth="1"/>
    <col min="4358" max="4359" width="9.140625" style="21"/>
    <col min="4360" max="4360" width="15.85546875" style="21" customWidth="1"/>
    <col min="4361" max="4608" width="9.140625" style="21"/>
    <col min="4609" max="4609" width="32.140625" style="21" bestFit="1" customWidth="1"/>
    <col min="4610" max="4610" width="21.42578125" style="21" bestFit="1" customWidth="1"/>
    <col min="4611" max="4611" width="11.5703125" style="21" bestFit="1" customWidth="1"/>
    <col min="4612" max="4612" width="12.28515625" style="21" bestFit="1" customWidth="1"/>
    <col min="4613" max="4613" width="10.5703125" style="21" bestFit="1" customWidth="1"/>
    <col min="4614" max="4615" width="9.140625" style="21"/>
    <col min="4616" max="4616" width="15.85546875" style="21" customWidth="1"/>
    <col min="4617" max="4864" width="9.140625" style="21"/>
    <col min="4865" max="4865" width="32.140625" style="21" bestFit="1" customWidth="1"/>
    <col min="4866" max="4866" width="21.42578125" style="21" bestFit="1" customWidth="1"/>
    <col min="4867" max="4867" width="11.5703125" style="21" bestFit="1" customWidth="1"/>
    <col min="4868" max="4868" width="12.28515625" style="21" bestFit="1" customWidth="1"/>
    <col min="4869" max="4869" width="10.5703125" style="21" bestFit="1" customWidth="1"/>
    <col min="4870" max="4871" width="9.140625" style="21"/>
    <col min="4872" max="4872" width="15.85546875" style="21" customWidth="1"/>
    <col min="4873" max="5120" width="9.140625" style="21"/>
    <col min="5121" max="5121" width="32.140625" style="21" bestFit="1" customWidth="1"/>
    <col min="5122" max="5122" width="21.42578125" style="21" bestFit="1" customWidth="1"/>
    <col min="5123" max="5123" width="11.5703125" style="21" bestFit="1" customWidth="1"/>
    <col min="5124" max="5124" width="12.28515625" style="21" bestFit="1" customWidth="1"/>
    <col min="5125" max="5125" width="10.5703125" style="21" bestFit="1" customWidth="1"/>
    <col min="5126" max="5127" width="9.140625" style="21"/>
    <col min="5128" max="5128" width="15.85546875" style="21" customWidth="1"/>
    <col min="5129" max="5376" width="9.140625" style="21"/>
    <col min="5377" max="5377" width="32.140625" style="21" bestFit="1" customWidth="1"/>
    <col min="5378" max="5378" width="21.42578125" style="21" bestFit="1" customWidth="1"/>
    <col min="5379" max="5379" width="11.5703125" style="21" bestFit="1" customWidth="1"/>
    <col min="5380" max="5380" width="12.28515625" style="21" bestFit="1" customWidth="1"/>
    <col min="5381" max="5381" width="10.5703125" style="21" bestFit="1" customWidth="1"/>
    <col min="5382" max="5383" width="9.140625" style="21"/>
    <col min="5384" max="5384" width="15.85546875" style="21" customWidth="1"/>
    <col min="5385" max="5632" width="9.140625" style="21"/>
    <col min="5633" max="5633" width="32.140625" style="21" bestFit="1" customWidth="1"/>
    <col min="5634" max="5634" width="21.42578125" style="21" bestFit="1" customWidth="1"/>
    <col min="5635" max="5635" width="11.5703125" style="21" bestFit="1" customWidth="1"/>
    <col min="5636" max="5636" width="12.28515625" style="21" bestFit="1" customWidth="1"/>
    <col min="5637" max="5637" width="10.5703125" style="21" bestFit="1" customWidth="1"/>
    <col min="5638" max="5639" width="9.140625" style="21"/>
    <col min="5640" max="5640" width="15.85546875" style="21" customWidth="1"/>
    <col min="5641" max="5888" width="9.140625" style="21"/>
    <col min="5889" max="5889" width="32.140625" style="21" bestFit="1" customWidth="1"/>
    <col min="5890" max="5890" width="21.42578125" style="21" bestFit="1" customWidth="1"/>
    <col min="5891" max="5891" width="11.5703125" style="21" bestFit="1" customWidth="1"/>
    <col min="5892" max="5892" width="12.28515625" style="21" bestFit="1" customWidth="1"/>
    <col min="5893" max="5893" width="10.5703125" style="21" bestFit="1" customWidth="1"/>
    <col min="5894" max="5895" width="9.140625" style="21"/>
    <col min="5896" max="5896" width="15.85546875" style="21" customWidth="1"/>
    <col min="5897" max="6144" width="9.140625" style="21"/>
    <col min="6145" max="6145" width="32.140625" style="21" bestFit="1" customWidth="1"/>
    <col min="6146" max="6146" width="21.42578125" style="21" bestFit="1" customWidth="1"/>
    <col min="6147" max="6147" width="11.5703125" style="21" bestFit="1" customWidth="1"/>
    <col min="6148" max="6148" width="12.28515625" style="21" bestFit="1" customWidth="1"/>
    <col min="6149" max="6149" width="10.5703125" style="21" bestFit="1" customWidth="1"/>
    <col min="6150" max="6151" width="9.140625" style="21"/>
    <col min="6152" max="6152" width="15.85546875" style="21" customWidth="1"/>
    <col min="6153" max="6400" width="9.140625" style="21"/>
    <col min="6401" max="6401" width="32.140625" style="21" bestFit="1" customWidth="1"/>
    <col min="6402" max="6402" width="21.42578125" style="21" bestFit="1" customWidth="1"/>
    <col min="6403" max="6403" width="11.5703125" style="21" bestFit="1" customWidth="1"/>
    <col min="6404" max="6404" width="12.28515625" style="21" bestFit="1" customWidth="1"/>
    <col min="6405" max="6405" width="10.5703125" style="21" bestFit="1" customWidth="1"/>
    <col min="6406" max="6407" width="9.140625" style="21"/>
    <col min="6408" max="6408" width="15.85546875" style="21" customWidth="1"/>
    <col min="6409" max="6656" width="9.140625" style="21"/>
    <col min="6657" max="6657" width="32.140625" style="21" bestFit="1" customWidth="1"/>
    <col min="6658" max="6658" width="21.42578125" style="21" bestFit="1" customWidth="1"/>
    <col min="6659" max="6659" width="11.5703125" style="21" bestFit="1" customWidth="1"/>
    <col min="6660" max="6660" width="12.28515625" style="21" bestFit="1" customWidth="1"/>
    <col min="6661" max="6661" width="10.5703125" style="21" bestFit="1" customWidth="1"/>
    <col min="6662" max="6663" width="9.140625" style="21"/>
    <col min="6664" max="6664" width="15.85546875" style="21" customWidth="1"/>
    <col min="6665" max="6912" width="9.140625" style="21"/>
    <col min="6913" max="6913" width="32.140625" style="21" bestFit="1" customWidth="1"/>
    <col min="6914" max="6914" width="21.42578125" style="21" bestFit="1" customWidth="1"/>
    <col min="6915" max="6915" width="11.5703125" style="21" bestFit="1" customWidth="1"/>
    <col min="6916" max="6916" width="12.28515625" style="21" bestFit="1" customWidth="1"/>
    <col min="6917" max="6917" width="10.5703125" style="21" bestFit="1" customWidth="1"/>
    <col min="6918" max="6919" width="9.140625" style="21"/>
    <col min="6920" max="6920" width="15.85546875" style="21" customWidth="1"/>
    <col min="6921" max="7168" width="9.140625" style="21"/>
    <col min="7169" max="7169" width="32.140625" style="21" bestFit="1" customWidth="1"/>
    <col min="7170" max="7170" width="21.42578125" style="21" bestFit="1" customWidth="1"/>
    <col min="7171" max="7171" width="11.5703125" style="21" bestFit="1" customWidth="1"/>
    <col min="7172" max="7172" width="12.28515625" style="21" bestFit="1" customWidth="1"/>
    <col min="7173" max="7173" width="10.5703125" style="21" bestFit="1" customWidth="1"/>
    <col min="7174" max="7175" width="9.140625" style="21"/>
    <col min="7176" max="7176" width="15.85546875" style="21" customWidth="1"/>
    <col min="7177" max="7424" width="9.140625" style="21"/>
    <col min="7425" max="7425" width="32.140625" style="21" bestFit="1" customWidth="1"/>
    <col min="7426" max="7426" width="21.42578125" style="21" bestFit="1" customWidth="1"/>
    <col min="7427" max="7427" width="11.5703125" style="21" bestFit="1" customWidth="1"/>
    <col min="7428" max="7428" width="12.28515625" style="21" bestFit="1" customWidth="1"/>
    <col min="7429" max="7429" width="10.5703125" style="21" bestFit="1" customWidth="1"/>
    <col min="7430" max="7431" width="9.140625" style="21"/>
    <col min="7432" max="7432" width="15.85546875" style="21" customWidth="1"/>
    <col min="7433" max="7680" width="9.140625" style="21"/>
    <col min="7681" max="7681" width="32.140625" style="21" bestFit="1" customWidth="1"/>
    <col min="7682" max="7682" width="21.42578125" style="21" bestFit="1" customWidth="1"/>
    <col min="7683" max="7683" width="11.5703125" style="21" bestFit="1" customWidth="1"/>
    <col min="7684" max="7684" width="12.28515625" style="21" bestFit="1" customWidth="1"/>
    <col min="7685" max="7685" width="10.5703125" style="21" bestFit="1" customWidth="1"/>
    <col min="7686" max="7687" width="9.140625" style="21"/>
    <col min="7688" max="7688" width="15.85546875" style="21" customWidth="1"/>
    <col min="7689" max="7936" width="9.140625" style="21"/>
    <col min="7937" max="7937" width="32.140625" style="21" bestFit="1" customWidth="1"/>
    <col min="7938" max="7938" width="21.42578125" style="21" bestFit="1" customWidth="1"/>
    <col min="7939" max="7939" width="11.5703125" style="21" bestFit="1" customWidth="1"/>
    <col min="7940" max="7940" width="12.28515625" style="21" bestFit="1" customWidth="1"/>
    <col min="7941" max="7941" width="10.5703125" style="21" bestFit="1" customWidth="1"/>
    <col min="7942" max="7943" width="9.140625" style="21"/>
    <col min="7944" max="7944" width="15.85546875" style="21" customWidth="1"/>
    <col min="7945" max="8192" width="9.140625" style="21"/>
    <col min="8193" max="8193" width="32.140625" style="21" bestFit="1" customWidth="1"/>
    <col min="8194" max="8194" width="21.42578125" style="21" bestFit="1" customWidth="1"/>
    <col min="8195" max="8195" width="11.5703125" style="21" bestFit="1" customWidth="1"/>
    <col min="8196" max="8196" width="12.28515625" style="21" bestFit="1" customWidth="1"/>
    <col min="8197" max="8197" width="10.5703125" style="21" bestFit="1" customWidth="1"/>
    <col min="8198" max="8199" width="9.140625" style="21"/>
    <col min="8200" max="8200" width="15.85546875" style="21" customWidth="1"/>
    <col min="8201" max="8448" width="9.140625" style="21"/>
    <col min="8449" max="8449" width="32.140625" style="21" bestFit="1" customWidth="1"/>
    <col min="8450" max="8450" width="21.42578125" style="21" bestFit="1" customWidth="1"/>
    <col min="8451" max="8451" width="11.5703125" style="21" bestFit="1" customWidth="1"/>
    <col min="8452" max="8452" width="12.28515625" style="21" bestFit="1" customWidth="1"/>
    <col min="8453" max="8453" width="10.5703125" style="21" bestFit="1" customWidth="1"/>
    <col min="8454" max="8455" width="9.140625" style="21"/>
    <col min="8456" max="8456" width="15.85546875" style="21" customWidth="1"/>
    <col min="8457" max="8704" width="9.140625" style="21"/>
    <col min="8705" max="8705" width="32.140625" style="21" bestFit="1" customWidth="1"/>
    <col min="8706" max="8706" width="21.42578125" style="21" bestFit="1" customWidth="1"/>
    <col min="8707" max="8707" width="11.5703125" style="21" bestFit="1" customWidth="1"/>
    <col min="8708" max="8708" width="12.28515625" style="21" bestFit="1" customWidth="1"/>
    <col min="8709" max="8709" width="10.5703125" style="21" bestFit="1" customWidth="1"/>
    <col min="8710" max="8711" width="9.140625" style="21"/>
    <col min="8712" max="8712" width="15.85546875" style="21" customWidth="1"/>
    <col min="8713" max="8960" width="9.140625" style="21"/>
    <col min="8961" max="8961" width="32.140625" style="21" bestFit="1" customWidth="1"/>
    <col min="8962" max="8962" width="21.42578125" style="21" bestFit="1" customWidth="1"/>
    <col min="8963" max="8963" width="11.5703125" style="21" bestFit="1" customWidth="1"/>
    <col min="8964" max="8964" width="12.28515625" style="21" bestFit="1" customWidth="1"/>
    <col min="8965" max="8965" width="10.5703125" style="21" bestFit="1" customWidth="1"/>
    <col min="8966" max="8967" width="9.140625" style="21"/>
    <col min="8968" max="8968" width="15.85546875" style="21" customWidth="1"/>
    <col min="8969" max="9216" width="9.140625" style="21"/>
    <col min="9217" max="9217" width="32.140625" style="21" bestFit="1" customWidth="1"/>
    <col min="9218" max="9218" width="21.42578125" style="21" bestFit="1" customWidth="1"/>
    <col min="9219" max="9219" width="11.5703125" style="21" bestFit="1" customWidth="1"/>
    <col min="9220" max="9220" width="12.28515625" style="21" bestFit="1" customWidth="1"/>
    <col min="9221" max="9221" width="10.5703125" style="21" bestFit="1" customWidth="1"/>
    <col min="9222" max="9223" width="9.140625" style="21"/>
    <col min="9224" max="9224" width="15.85546875" style="21" customWidth="1"/>
    <col min="9225" max="9472" width="9.140625" style="21"/>
    <col min="9473" max="9473" width="32.140625" style="21" bestFit="1" customWidth="1"/>
    <col min="9474" max="9474" width="21.42578125" style="21" bestFit="1" customWidth="1"/>
    <col min="9475" max="9475" width="11.5703125" style="21" bestFit="1" customWidth="1"/>
    <col min="9476" max="9476" width="12.28515625" style="21" bestFit="1" customWidth="1"/>
    <col min="9477" max="9477" width="10.5703125" style="21" bestFit="1" customWidth="1"/>
    <col min="9478" max="9479" width="9.140625" style="21"/>
    <col min="9480" max="9480" width="15.85546875" style="21" customWidth="1"/>
    <col min="9481" max="9728" width="9.140625" style="21"/>
    <col min="9729" max="9729" width="32.140625" style="21" bestFit="1" customWidth="1"/>
    <col min="9730" max="9730" width="21.42578125" style="21" bestFit="1" customWidth="1"/>
    <col min="9731" max="9731" width="11.5703125" style="21" bestFit="1" customWidth="1"/>
    <col min="9732" max="9732" width="12.28515625" style="21" bestFit="1" customWidth="1"/>
    <col min="9733" max="9733" width="10.5703125" style="21" bestFit="1" customWidth="1"/>
    <col min="9734" max="9735" width="9.140625" style="21"/>
    <col min="9736" max="9736" width="15.85546875" style="21" customWidth="1"/>
    <col min="9737" max="9984" width="9.140625" style="21"/>
    <col min="9985" max="9985" width="32.140625" style="21" bestFit="1" customWidth="1"/>
    <col min="9986" max="9986" width="21.42578125" style="21" bestFit="1" customWidth="1"/>
    <col min="9987" max="9987" width="11.5703125" style="21" bestFit="1" customWidth="1"/>
    <col min="9988" max="9988" width="12.28515625" style="21" bestFit="1" customWidth="1"/>
    <col min="9989" max="9989" width="10.5703125" style="21" bestFit="1" customWidth="1"/>
    <col min="9990" max="9991" width="9.140625" style="21"/>
    <col min="9992" max="9992" width="15.85546875" style="21" customWidth="1"/>
    <col min="9993" max="10240" width="9.140625" style="21"/>
    <col min="10241" max="10241" width="32.140625" style="21" bestFit="1" customWidth="1"/>
    <col min="10242" max="10242" width="21.42578125" style="21" bestFit="1" customWidth="1"/>
    <col min="10243" max="10243" width="11.5703125" style="21" bestFit="1" customWidth="1"/>
    <col min="10244" max="10244" width="12.28515625" style="21" bestFit="1" customWidth="1"/>
    <col min="10245" max="10245" width="10.5703125" style="21" bestFit="1" customWidth="1"/>
    <col min="10246" max="10247" width="9.140625" style="21"/>
    <col min="10248" max="10248" width="15.85546875" style="21" customWidth="1"/>
    <col min="10249" max="10496" width="9.140625" style="21"/>
    <col min="10497" max="10497" width="32.140625" style="21" bestFit="1" customWidth="1"/>
    <col min="10498" max="10498" width="21.42578125" style="21" bestFit="1" customWidth="1"/>
    <col min="10499" max="10499" width="11.5703125" style="21" bestFit="1" customWidth="1"/>
    <col min="10500" max="10500" width="12.28515625" style="21" bestFit="1" customWidth="1"/>
    <col min="10501" max="10501" width="10.5703125" style="21" bestFit="1" customWidth="1"/>
    <col min="10502" max="10503" width="9.140625" style="21"/>
    <col min="10504" max="10504" width="15.85546875" style="21" customWidth="1"/>
    <col min="10505" max="10752" width="9.140625" style="21"/>
    <col min="10753" max="10753" width="32.140625" style="21" bestFit="1" customWidth="1"/>
    <col min="10754" max="10754" width="21.42578125" style="21" bestFit="1" customWidth="1"/>
    <col min="10755" max="10755" width="11.5703125" style="21" bestFit="1" customWidth="1"/>
    <col min="10756" max="10756" width="12.28515625" style="21" bestFit="1" customWidth="1"/>
    <col min="10757" max="10757" width="10.5703125" style="21" bestFit="1" customWidth="1"/>
    <col min="10758" max="10759" width="9.140625" style="21"/>
    <col min="10760" max="10760" width="15.85546875" style="21" customWidth="1"/>
    <col min="10761" max="11008" width="9.140625" style="21"/>
    <col min="11009" max="11009" width="32.140625" style="21" bestFit="1" customWidth="1"/>
    <col min="11010" max="11010" width="21.42578125" style="21" bestFit="1" customWidth="1"/>
    <col min="11011" max="11011" width="11.5703125" style="21" bestFit="1" customWidth="1"/>
    <col min="11012" max="11012" width="12.28515625" style="21" bestFit="1" customWidth="1"/>
    <col min="11013" max="11013" width="10.5703125" style="21" bestFit="1" customWidth="1"/>
    <col min="11014" max="11015" width="9.140625" style="21"/>
    <col min="11016" max="11016" width="15.85546875" style="21" customWidth="1"/>
    <col min="11017" max="11264" width="9.140625" style="21"/>
    <col min="11265" max="11265" width="32.140625" style="21" bestFit="1" customWidth="1"/>
    <col min="11266" max="11266" width="21.42578125" style="21" bestFit="1" customWidth="1"/>
    <col min="11267" max="11267" width="11.5703125" style="21" bestFit="1" customWidth="1"/>
    <col min="11268" max="11268" width="12.28515625" style="21" bestFit="1" customWidth="1"/>
    <col min="11269" max="11269" width="10.5703125" style="21" bestFit="1" customWidth="1"/>
    <col min="11270" max="11271" width="9.140625" style="21"/>
    <col min="11272" max="11272" width="15.85546875" style="21" customWidth="1"/>
    <col min="11273" max="11520" width="9.140625" style="21"/>
    <col min="11521" max="11521" width="32.140625" style="21" bestFit="1" customWidth="1"/>
    <col min="11522" max="11522" width="21.42578125" style="21" bestFit="1" customWidth="1"/>
    <col min="11523" max="11523" width="11.5703125" style="21" bestFit="1" customWidth="1"/>
    <col min="11524" max="11524" width="12.28515625" style="21" bestFit="1" customWidth="1"/>
    <col min="11525" max="11525" width="10.5703125" style="21" bestFit="1" customWidth="1"/>
    <col min="11526" max="11527" width="9.140625" style="21"/>
    <col min="11528" max="11528" width="15.85546875" style="21" customWidth="1"/>
    <col min="11529" max="11776" width="9.140625" style="21"/>
    <col min="11777" max="11777" width="32.140625" style="21" bestFit="1" customWidth="1"/>
    <col min="11778" max="11778" width="21.42578125" style="21" bestFit="1" customWidth="1"/>
    <col min="11779" max="11779" width="11.5703125" style="21" bestFit="1" customWidth="1"/>
    <col min="11780" max="11780" width="12.28515625" style="21" bestFit="1" customWidth="1"/>
    <col min="11781" max="11781" width="10.5703125" style="21" bestFit="1" customWidth="1"/>
    <col min="11782" max="11783" width="9.140625" style="21"/>
    <col min="11784" max="11784" width="15.85546875" style="21" customWidth="1"/>
    <col min="11785" max="12032" width="9.140625" style="21"/>
    <col min="12033" max="12033" width="32.140625" style="21" bestFit="1" customWidth="1"/>
    <col min="12034" max="12034" width="21.42578125" style="21" bestFit="1" customWidth="1"/>
    <col min="12035" max="12035" width="11.5703125" style="21" bestFit="1" customWidth="1"/>
    <col min="12036" max="12036" width="12.28515625" style="21" bestFit="1" customWidth="1"/>
    <col min="12037" max="12037" width="10.5703125" style="21" bestFit="1" customWidth="1"/>
    <col min="12038" max="12039" width="9.140625" style="21"/>
    <col min="12040" max="12040" width="15.85546875" style="21" customWidth="1"/>
    <col min="12041" max="12288" width="9.140625" style="21"/>
    <col min="12289" max="12289" width="32.140625" style="21" bestFit="1" customWidth="1"/>
    <col min="12290" max="12290" width="21.42578125" style="21" bestFit="1" customWidth="1"/>
    <col min="12291" max="12291" width="11.5703125" style="21" bestFit="1" customWidth="1"/>
    <col min="12292" max="12292" width="12.28515625" style="21" bestFit="1" customWidth="1"/>
    <col min="12293" max="12293" width="10.5703125" style="21" bestFit="1" customWidth="1"/>
    <col min="12294" max="12295" width="9.140625" style="21"/>
    <col min="12296" max="12296" width="15.85546875" style="21" customWidth="1"/>
    <col min="12297" max="12544" width="9.140625" style="21"/>
    <col min="12545" max="12545" width="32.140625" style="21" bestFit="1" customWidth="1"/>
    <col min="12546" max="12546" width="21.42578125" style="21" bestFit="1" customWidth="1"/>
    <col min="12547" max="12547" width="11.5703125" style="21" bestFit="1" customWidth="1"/>
    <col min="12548" max="12548" width="12.28515625" style="21" bestFit="1" customWidth="1"/>
    <col min="12549" max="12549" width="10.5703125" style="21" bestFit="1" customWidth="1"/>
    <col min="12550" max="12551" width="9.140625" style="21"/>
    <col min="12552" max="12552" width="15.85546875" style="21" customWidth="1"/>
    <col min="12553" max="12800" width="9.140625" style="21"/>
    <col min="12801" max="12801" width="32.140625" style="21" bestFit="1" customWidth="1"/>
    <col min="12802" max="12802" width="21.42578125" style="21" bestFit="1" customWidth="1"/>
    <col min="12803" max="12803" width="11.5703125" style="21" bestFit="1" customWidth="1"/>
    <col min="12804" max="12804" width="12.28515625" style="21" bestFit="1" customWidth="1"/>
    <col min="12805" max="12805" width="10.5703125" style="21" bestFit="1" customWidth="1"/>
    <col min="12806" max="12807" width="9.140625" style="21"/>
    <col min="12808" max="12808" width="15.85546875" style="21" customWidth="1"/>
    <col min="12809" max="13056" width="9.140625" style="21"/>
    <col min="13057" max="13057" width="32.140625" style="21" bestFit="1" customWidth="1"/>
    <col min="13058" max="13058" width="21.42578125" style="21" bestFit="1" customWidth="1"/>
    <col min="13059" max="13059" width="11.5703125" style="21" bestFit="1" customWidth="1"/>
    <col min="13060" max="13060" width="12.28515625" style="21" bestFit="1" customWidth="1"/>
    <col min="13061" max="13061" width="10.5703125" style="21" bestFit="1" customWidth="1"/>
    <col min="13062" max="13063" width="9.140625" style="21"/>
    <col min="13064" max="13064" width="15.85546875" style="21" customWidth="1"/>
    <col min="13065" max="13312" width="9.140625" style="21"/>
    <col min="13313" max="13313" width="32.140625" style="21" bestFit="1" customWidth="1"/>
    <col min="13314" max="13314" width="21.42578125" style="21" bestFit="1" customWidth="1"/>
    <col min="13315" max="13315" width="11.5703125" style="21" bestFit="1" customWidth="1"/>
    <col min="13316" max="13316" width="12.28515625" style="21" bestFit="1" customWidth="1"/>
    <col min="13317" max="13317" width="10.5703125" style="21" bestFit="1" customWidth="1"/>
    <col min="13318" max="13319" width="9.140625" style="21"/>
    <col min="13320" max="13320" width="15.85546875" style="21" customWidth="1"/>
    <col min="13321" max="13568" width="9.140625" style="21"/>
    <col min="13569" max="13569" width="32.140625" style="21" bestFit="1" customWidth="1"/>
    <col min="13570" max="13570" width="21.42578125" style="21" bestFit="1" customWidth="1"/>
    <col min="13571" max="13571" width="11.5703125" style="21" bestFit="1" customWidth="1"/>
    <col min="13572" max="13572" width="12.28515625" style="21" bestFit="1" customWidth="1"/>
    <col min="13573" max="13573" width="10.5703125" style="21" bestFit="1" customWidth="1"/>
    <col min="13574" max="13575" width="9.140625" style="21"/>
    <col min="13576" max="13576" width="15.85546875" style="21" customWidth="1"/>
    <col min="13577" max="13824" width="9.140625" style="21"/>
    <col min="13825" max="13825" width="32.140625" style="21" bestFit="1" customWidth="1"/>
    <col min="13826" max="13826" width="21.42578125" style="21" bestFit="1" customWidth="1"/>
    <col min="13827" max="13827" width="11.5703125" style="21" bestFit="1" customWidth="1"/>
    <col min="13828" max="13828" width="12.28515625" style="21" bestFit="1" customWidth="1"/>
    <col min="13829" max="13829" width="10.5703125" style="21" bestFit="1" customWidth="1"/>
    <col min="13830" max="13831" width="9.140625" style="21"/>
    <col min="13832" max="13832" width="15.85546875" style="21" customWidth="1"/>
    <col min="13833" max="14080" width="9.140625" style="21"/>
    <col min="14081" max="14081" width="32.140625" style="21" bestFit="1" customWidth="1"/>
    <col min="14082" max="14082" width="21.42578125" style="21" bestFit="1" customWidth="1"/>
    <col min="14083" max="14083" width="11.5703125" style="21" bestFit="1" customWidth="1"/>
    <col min="14084" max="14084" width="12.28515625" style="21" bestFit="1" customWidth="1"/>
    <col min="14085" max="14085" width="10.5703125" style="21" bestFit="1" customWidth="1"/>
    <col min="14086" max="14087" width="9.140625" style="21"/>
    <col min="14088" max="14088" width="15.85546875" style="21" customWidth="1"/>
    <col min="14089" max="14336" width="9.140625" style="21"/>
    <col min="14337" max="14337" width="32.140625" style="21" bestFit="1" customWidth="1"/>
    <col min="14338" max="14338" width="21.42578125" style="21" bestFit="1" customWidth="1"/>
    <col min="14339" max="14339" width="11.5703125" style="21" bestFit="1" customWidth="1"/>
    <col min="14340" max="14340" width="12.28515625" style="21" bestFit="1" customWidth="1"/>
    <col min="14341" max="14341" width="10.5703125" style="21" bestFit="1" customWidth="1"/>
    <col min="14342" max="14343" width="9.140625" style="21"/>
    <col min="14344" max="14344" width="15.85546875" style="21" customWidth="1"/>
    <col min="14345" max="14592" width="9.140625" style="21"/>
    <col min="14593" max="14593" width="32.140625" style="21" bestFit="1" customWidth="1"/>
    <col min="14594" max="14594" width="21.42578125" style="21" bestFit="1" customWidth="1"/>
    <col min="14595" max="14595" width="11.5703125" style="21" bestFit="1" customWidth="1"/>
    <col min="14596" max="14596" width="12.28515625" style="21" bestFit="1" customWidth="1"/>
    <col min="14597" max="14597" width="10.5703125" style="21" bestFit="1" customWidth="1"/>
    <col min="14598" max="14599" width="9.140625" style="21"/>
    <col min="14600" max="14600" width="15.85546875" style="21" customWidth="1"/>
    <col min="14601" max="14848" width="9.140625" style="21"/>
    <col min="14849" max="14849" width="32.140625" style="21" bestFit="1" customWidth="1"/>
    <col min="14850" max="14850" width="21.42578125" style="21" bestFit="1" customWidth="1"/>
    <col min="14851" max="14851" width="11.5703125" style="21" bestFit="1" customWidth="1"/>
    <col min="14852" max="14852" width="12.28515625" style="21" bestFit="1" customWidth="1"/>
    <col min="14853" max="14853" width="10.5703125" style="21" bestFit="1" customWidth="1"/>
    <col min="14854" max="14855" width="9.140625" style="21"/>
    <col min="14856" max="14856" width="15.85546875" style="21" customWidth="1"/>
    <col min="14857" max="15104" width="9.140625" style="21"/>
    <col min="15105" max="15105" width="32.140625" style="21" bestFit="1" customWidth="1"/>
    <col min="15106" max="15106" width="21.42578125" style="21" bestFit="1" customWidth="1"/>
    <col min="15107" max="15107" width="11.5703125" style="21" bestFit="1" customWidth="1"/>
    <col min="15108" max="15108" width="12.28515625" style="21" bestFit="1" customWidth="1"/>
    <col min="15109" max="15109" width="10.5703125" style="21" bestFit="1" customWidth="1"/>
    <col min="15110" max="15111" width="9.140625" style="21"/>
    <col min="15112" max="15112" width="15.85546875" style="21" customWidth="1"/>
    <col min="15113" max="15360" width="9.140625" style="21"/>
    <col min="15361" max="15361" width="32.140625" style="21" bestFit="1" customWidth="1"/>
    <col min="15362" max="15362" width="21.42578125" style="21" bestFit="1" customWidth="1"/>
    <col min="15363" max="15363" width="11.5703125" style="21" bestFit="1" customWidth="1"/>
    <col min="15364" max="15364" width="12.28515625" style="21" bestFit="1" customWidth="1"/>
    <col min="15365" max="15365" width="10.5703125" style="21" bestFit="1" customWidth="1"/>
    <col min="15366" max="15367" width="9.140625" style="21"/>
    <col min="15368" max="15368" width="15.85546875" style="21" customWidth="1"/>
    <col min="15369" max="15616" width="9.140625" style="21"/>
    <col min="15617" max="15617" width="32.140625" style="21" bestFit="1" customWidth="1"/>
    <col min="15618" max="15618" width="21.42578125" style="21" bestFit="1" customWidth="1"/>
    <col min="15619" max="15619" width="11.5703125" style="21" bestFit="1" customWidth="1"/>
    <col min="15620" max="15620" width="12.28515625" style="21" bestFit="1" customWidth="1"/>
    <col min="15621" max="15621" width="10.5703125" style="21" bestFit="1" customWidth="1"/>
    <col min="15622" max="15623" width="9.140625" style="21"/>
    <col min="15624" max="15624" width="15.85546875" style="21" customWidth="1"/>
    <col min="15625" max="15872" width="9.140625" style="21"/>
    <col min="15873" max="15873" width="32.140625" style="21" bestFit="1" customWidth="1"/>
    <col min="15874" max="15874" width="21.42578125" style="21" bestFit="1" customWidth="1"/>
    <col min="15875" max="15875" width="11.5703125" style="21" bestFit="1" customWidth="1"/>
    <col min="15876" max="15876" width="12.28515625" style="21" bestFit="1" customWidth="1"/>
    <col min="15877" max="15877" width="10.5703125" style="21" bestFit="1" customWidth="1"/>
    <col min="15878" max="15879" width="9.140625" style="21"/>
    <col min="15880" max="15880" width="15.85546875" style="21" customWidth="1"/>
    <col min="15881" max="16128" width="9.140625" style="21"/>
    <col min="16129" max="16129" width="32.140625" style="21" bestFit="1" customWidth="1"/>
    <col min="16130" max="16130" width="21.42578125" style="21" bestFit="1" customWidth="1"/>
    <col min="16131" max="16131" width="11.5703125" style="21" bestFit="1" customWidth="1"/>
    <col min="16132" max="16132" width="12.28515625" style="21" bestFit="1" customWidth="1"/>
    <col min="16133" max="16133" width="10.5703125" style="21" bestFit="1" customWidth="1"/>
    <col min="16134" max="16135" width="9.140625" style="21"/>
    <col min="16136" max="16136" width="15.85546875" style="21" customWidth="1"/>
    <col min="16137" max="16384" width="9.140625" style="21"/>
  </cols>
  <sheetData>
    <row r="2" spans="1:9" x14ac:dyDescent="0.25">
      <c r="D2" s="21" t="s">
        <v>188</v>
      </c>
    </row>
    <row r="3" spans="1:9" x14ac:dyDescent="0.25">
      <c r="D3" s="21" t="s">
        <v>189</v>
      </c>
      <c r="I3" s="105"/>
    </row>
    <row r="4" spans="1:9" s="33" customFormat="1" x14ac:dyDescent="0.25">
      <c r="A4" s="41" t="s">
        <v>23</v>
      </c>
      <c r="B4" s="42"/>
      <c r="C4" s="42"/>
      <c r="D4" s="42"/>
      <c r="E4" s="42"/>
      <c r="F4" s="42"/>
      <c r="G4" s="42"/>
      <c r="I4" s="106"/>
    </row>
    <row r="5" spans="1:9" s="33" customFormat="1" x14ac:dyDescent="0.25">
      <c r="A5" s="43" t="s">
        <v>43</v>
      </c>
      <c r="B5" s="31" t="s">
        <v>205</v>
      </c>
      <c r="F5" s="44"/>
      <c r="I5" s="107"/>
    </row>
    <row r="6" spans="1:9" s="33" customFormat="1" x14ac:dyDescent="0.25">
      <c r="A6" s="43" t="s">
        <v>85</v>
      </c>
      <c r="B6" s="31" t="s">
        <v>155</v>
      </c>
      <c r="F6" s="44"/>
    </row>
    <row r="7" spans="1:9" s="33" customFormat="1" x14ac:dyDescent="0.25">
      <c r="A7" s="43" t="s">
        <v>125</v>
      </c>
      <c r="B7" s="31" t="s">
        <v>156</v>
      </c>
      <c r="F7" s="44"/>
    </row>
    <row r="8" spans="1:9" s="33" customFormat="1" x14ac:dyDescent="0.25">
      <c r="A8" s="43" t="s">
        <v>44</v>
      </c>
      <c r="B8" s="31" t="s">
        <v>25</v>
      </c>
    </row>
    <row r="9" spans="1:9" s="33" customFormat="1" x14ac:dyDescent="0.25">
      <c r="B9" s="31"/>
      <c r="C9" s="44"/>
      <c r="D9" s="44"/>
      <c r="E9" s="44"/>
      <c r="F9" s="44"/>
    </row>
    <row r="10" spans="1:9" s="33" customFormat="1" x14ac:dyDescent="0.25">
      <c r="A10" s="41"/>
      <c r="C10" s="44"/>
      <c r="D10" s="44"/>
      <c r="E10" s="44"/>
      <c r="F10" s="44"/>
    </row>
    <row r="11" spans="1:9" s="33" customFormat="1" x14ac:dyDescent="0.25">
      <c r="A11" s="416" t="s">
        <v>87</v>
      </c>
      <c r="B11" s="416"/>
      <c r="C11" s="44"/>
      <c r="D11" s="44"/>
      <c r="E11" s="44"/>
      <c r="F11" s="44"/>
      <c r="G11" s="44"/>
      <c r="H11" s="44"/>
    </row>
    <row r="12" spans="1:9" s="33" customFormat="1" x14ac:dyDescent="0.25">
      <c r="A12" s="34"/>
      <c r="B12" s="35" t="s">
        <v>13</v>
      </c>
      <c r="C12" s="35" t="s">
        <v>14</v>
      </c>
      <c r="D12" s="35" t="s">
        <v>56</v>
      </c>
      <c r="E12" s="44"/>
      <c r="F12" s="44"/>
    </row>
    <row r="13" spans="1:9" s="33" customFormat="1" x14ac:dyDescent="0.25">
      <c r="A13" s="37">
        <v>1</v>
      </c>
      <c r="B13" s="38" t="s">
        <v>3</v>
      </c>
      <c r="C13" s="58">
        <f>C30*0.75</f>
        <v>206230.71000000002</v>
      </c>
      <c r="D13" s="59">
        <v>75</v>
      </c>
      <c r="E13" s="44"/>
      <c r="F13" s="44"/>
    </row>
    <row r="14" spans="1:9" s="33" customFormat="1" x14ac:dyDescent="0.25">
      <c r="A14" s="37">
        <v>2</v>
      </c>
      <c r="B14" s="38" t="s">
        <v>15</v>
      </c>
      <c r="C14" s="58">
        <f>C30*0.25</f>
        <v>68743.570000000007</v>
      </c>
      <c r="D14" s="59">
        <v>25</v>
      </c>
      <c r="E14" s="44"/>
      <c r="F14" s="44"/>
    </row>
    <row r="15" spans="1:9" s="33" customFormat="1" x14ac:dyDescent="0.25">
      <c r="A15" s="37">
        <v>3</v>
      </c>
      <c r="B15" s="38" t="s">
        <v>17</v>
      </c>
      <c r="C15" s="58">
        <f>ROUND($C$30*D15/100,2)</f>
        <v>0</v>
      </c>
      <c r="D15" s="59"/>
      <c r="E15" s="44"/>
      <c r="F15" s="44"/>
    </row>
    <row r="16" spans="1:9" s="33" customFormat="1" x14ac:dyDescent="0.25">
      <c r="A16" s="37">
        <v>4</v>
      </c>
      <c r="B16" s="38" t="s">
        <v>16</v>
      </c>
      <c r="C16" s="58">
        <f>ROUND($C$30*D16/100,2)</f>
        <v>0</v>
      </c>
      <c r="D16" s="59"/>
      <c r="E16" s="44"/>
      <c r="F16" s="44"/>
    </row>
    <row r="17" spans="1:6" s="33" customFormat="1" x14ac:dyDescent="0.25">
      <c r="A17" s="37">
        <v>5</v>
      </c>
      <c r="B17" s="38" t="s">
        <v>45</v>
      </c>
      <c r="C17" s="58">
        <f>ROUND($C$30*D17/100,2)</f>
        <v>0</v>
      </c>
      <c r="D17" s="59"/>
      <c r="E17" s="44"/>
      <c r="F17" s="44"/>
    </row>
    <row r="18" spans="1:6" s="33" customFormat="1" x14ac:dyDescent="0.25">
      <c r="A18" s="417" t="s">
        <v>57</v>
      </c>
      <c r="B18" s="418"/>
      <c r="C18" s="45">
        <f>SUM(C13:C17)</f>
        <v>274974.28000000003</v>
      </c>
      <c r="D18" s="45">
        <f>SUM(D13:D17)</f>
        <v>100</v>
      </c>
    </row>
    <row r="19" spans="1:6" s="33" customFormat="1" x14ac:dyDescent="0.25">
      <c r="A19" s="41"/>
      <c r="C19" s="44"/>
      <c r="D19" s="44"/>
      <c r="E19" s="44"/>
      <c r="F19" s="44"/>
    </row>
    <row r="20" spans="1:6" s="33" customFormat="1" x14ac:dyDescent="0.25">
      <c r="A20" s="419" t="s">
        <v>86</v>
      </c>
      <c r="B20" s="419"/>
    </row>
    <row r="21" spans="1:6" s="33" customFormat="1" x14ac:dyDescent="0.25">
      <c r="A21" s="420" t="s">
        <v>27</v>
      </c>
      <c r="B21" s="423"/>
      <c r="C21" s="35" t="s">
        <v>18</v>
      </c>
      <c r="D21" s="46" t="s">
        <v>40</v>
      </c>
      <c r="E21" s="47"/>
    </row>
    <row r="22" spans="1:6" s="33" customFormat="1" x14ac:dyDescent="0.25">
      <c r="A22" s="414" t="s">
        <v>5</v>
      </c>
      <c r="B22" s="415"/>
      <c r="C22" s="58">
        <f>G36</f>
        <v>59166.36</v>
      </c>
      <c r="D22" s="58">
        <f>IFERROR((ROUND(C22/$C$28*100,2)),0)</f>
        <v>23.02</v>
      </c>
      <c r="E22" s="48"/>
    </row>
    <row r="23" spans="1:6" s="33" customFormat="1" x14ac:dyDescent="0.25">
      <c r="A23" s="87" t="s">
        <v>115</v>
      </c>
      <c r="B23" s="38"/>
      <c r="C23" s="58">
        <f>G40</f>
        <v>3680</v>
      </c>
      <c r="D23" s="58">
        <f t="shared" ref="D23:D27" si="0">IFERROR((ROUND(C23/$C$28*100,2)),0)</f>
        <v>1.43</v>
      </c>
      <c r="E23" s="48"/>
    </row>
    <row r="24" spans="1:6" s="33" customFormat="1" x14ac:dyDescent="0.25">
      <c r="A24" s="38" t="s">
        <v>79</v>
      </c>
      <c r="B24" s="38"/>
      <c r="C24" s="58">
        <f>G43</f>
        <v>33505</v>
      </c>
      <c r="D24" s="58">
        <f t="shared" si="0"/>
        <v>13.04</v>
      </c>
      <c r="E24" s="48"/>
    </row>
    <row r="25" spans="1:6" s="33" customFormat="1" x14ac:dyDescent="0.25">
      <c r="A25" s="87" t="s">
        <v>119</v>
      </c>
      <c r="B25" s="38"/>
      <c r="C25" s="58">
        <f>G47</f>
        <v>1390</v>
      </c>
      <c r="D25" s="58">
        <f t="shared" si="0"/>
        <v>0.54</v>
      </c>
      <c r="E25" s="48"/>
    </row>
    <row r="26" spans="1:6" s="33" customFormat="1" x14ac:dyDescent="0.25">
      <c r="A26" s="87" t="s">
        <v>118</v>
      </c>
      <c r="B26" s="38"/>
      <c r="C26" s="58">
        <f>G51</f>
        <v>151743.95000000001</v>
      </c>
      <c r="D26" s="58">
        <f t="shared" si="0"/>
        <v>59.05</v>
      </c>
      <c r="E26" s="48"/>
    </row>
    <row r="27" spans="1:6" s="33" customFormat="1" x14ac:dyDescent="0.25">
      <c r="A27" s="38" t="s">
        <v>81</v>
      </c>
      <c r="B27" s="38"/>
      <c r="C27" s="58">
        <f>G62</f>
        <v>7500</v>
      </c>
      <c r="D27" s="58">
        <f t="shared" si="0"/>
        <v>2.92</v>
      </c>
      <c r="E27" s="48"/>
    </row>
    <row r="28" spans="1:6" s="33" customFormat="1" x14ac:dyDescent="0.25">
      <c r="A28" s="424" t="s">
        <v>28</v>
      </c>
      <c r="B28" s="425"/>
      <c r="C28" s="60">
        <f>SUM(C22:C27)</f>
        <v>256985.31</v>
      </c>
      <c r="D28" s="60"/>
      <c r="E28" s="48"/>
    </row>
    <row r="29" spans="1:6" s="33" customFormat="1" x14ac:dyDescent="0.25">
      <c r="A29" s="424" t="s">
        <v>29</v>
      </c>
      <c r="B29" s="425"/>
      <c r="C29" s="60">
        <f>G67</f>
        <v>17988.97</v>
      </c>
      <c r="D29" s="60"/>
      <c r="E29" s="48"/>
    </row>
    <row r="30" spans="1:6" s="33" customFormat="1" x14ac:dyDescent="0.25">
      <c r="A30" s="420" t="s">
        <v>30</v>
      </c>
      <c r="B30" s="423"/>
      <c r="C30" s="61">
        <f>SUM(C28:C29)</f>
        <v>274974.28000000003</v>
      </c>
      <c r="D30" s="61"/>
      <c r="E30" s="49"/>
    </row>
    <row r="31" spans="1:6" s="33" customFormat="1" x14ac:dyDescent="0.25"/>
    <row r="32" spans="1:6" s="33" customFormat="1" x14ac:dyDescent="0.25"/>
    <row r="33" spans="1:7" s="33" customFormat="1" x14ac:dyDescent="0.25">
      <c r="A33" s="50" t="s">
        <v>198</v>
      </c>
      <c r="B33" s="41"/>
    </row>
    <row r="34" spans="1:7" s="33" customFormat="1" x14ac:dyDescent="0.25">
      <c r="A34" s="35" t="s">
        <v>31</v>
      </c>
      <c r="B34" s="35" t="s">
        <v>2</v>
      </c>
      <c r="C34" s="35" t="s">
        <v>32</v>
      </c>
      <c r="D34" s="35" t="s">
        <v>33</v>
      </c>
      <c r="E34" s="35" t="s">
        <v>39</v>
      </c>
      <c r="F34" s="35" t="s">
        <v>114</v>
      </c>
      <c r="G34" s="123" t="s">
        <v>18</v>
      </c>
    </row>
    <row r="35" spans="1:7" s="33" customFormat="1" x14ac:dyDescent="0.25">
      <c r="A35" s="122" t="s">
        <v>34</v>
      </c>
      <c r="B35" s="51"/>
      <c r="C35" s="51"/>
      <c r="D35" s="51"/>
      <c r="E35" s="51"/>
      <c r="F35" s="51"/>
      <c r="G35" s="51"/>
    </row>
    <row r="36" spans="1:7" s="33" customFormat="1" x14ac:dyDescent="0.25">
      <c r="A36" s="35" t="s">
        <v>35</v>
      </c>
      <c r="B36" s="420" t="s">
        <v>5</v>
      </c>
      <c r="C36" s="426"/>
      <c r="D36" s="426"/>
      <c r="E36" s="426"/>
      <c r="F36" s="427"/>
      <c r="G36" s="61">
        <f>SUM(G37:G39)</f>
        <v>59166.36</v>
      </c>
    </row>
    <row r="37" spans="1:7" s="27" customFormat="1" ht="47.25" x14ac:dyDescent="0.25">
      <c r="A37" s="121" t="s">
        <v>162</v>
      </c>
      <c r="B37" s="25" t="s">
        <v>132</v>
      </c>
      <c r="C37" s="108" t="s">
        <v>207</v>
      </c>
      <c r="D37" s="25" t="s">
        <v>54</v>
      </c>
      <c r="E37" s="25">
        <v>33</v>
      </c>
      <c r="F37" s="25">
        <v>909.84</v>
      </c>
      <c r="G37" s="62">
        <f t="shared" ref="G37:G39" si="1">ROUND(E37*F37,2)</f>
        <v>30024.720000000001</v>
      </c>
    </row>
    <row r="38" spans="1:7" s="27" customFormat="1" ht="47.25" x14ac:dyDescent="0.25">
      <c r="A38" s="121" t="s">
        <v>163</v>
      </c>
      <c r="B38" s="27" t="s">
        <v>133</v>
      </c>
      <c r="C38" s="108" t="s">
        <v>208</v>
      </c>
      <c r="D38" s="25" t="s">
        <v>54</v>
      </c>
      <c r="E38" s="25">
        <v>33</v>
      </c>
      <c r="F38" s="25">
        <v>361.26</v>
      </c>
      <c r="G38" s="62">
        <f t="shared" si="1"/>
        <v>11921.58</v>
      </c>
    </row>
    <row r="39" spans="1:7" s="27" customFormat="1" ht="47.25" x14ac:dyDescent="0.25">
      <c r="A39" s="121" t="s">
        <v>164</v>
      </c>
      <c r="B39" s="25" t="s">
        <v>134</v>
      </c>
      <c r="C39" s="108" t="s">
        <v>209</v>
      </c>
      <c r="D39" s="25" t="s">
        <v>54</v>
      </c>
      <c r="E39" s="25">
        <v>33</v>
      </c>
      <c r="F39" s="25">
        <v>521.82000000000005</v>
      </c>
      <c r="G39" s="62">
        <f t="shared" si="1"/>
        <v>17220.060000000001</v>
      </c>
    </row>
    <row r="40" spans="1:7" s="33" customFormat="1" x14ac:dyDescent="0.25">
      <c r="A40" s="118" t="s">
        <v>6</v>
      </c>
      <c r="B40" s="420" t="s">
        <v>115</v>
      </c>
      <c r="C40" s="426"/>
      <c r="D40" s="426"/>
      <c r="E40" s="426"/>
      <c r="F40" s="427"/>
      <c r="G40" s="61">
        <f>SUM(G41:G42)</f>
        <v>3680</v>
      </c>
    </row>
    <row r="41" spans="1:7" s="27" customFormat="1" ht="47.25" x14ac:dyDescent="0.25">
      <c r="A41" s="121" t="s">
        <v>165</v>
      </c>
      <c r="B41" s="108" t="s">
        <v>160</v>
      </c>
      <c r="C41" s="108" t="s">
        <v>161</v>
      </c>
      <c r="D41" s="25" t="s">
        <v>54</v>
      </c>
      <c r="E41" s="25">
        <v>33</v>
      </c>
      <c r="F41" s="25">
        <v>60</v>
      </c>
      <c r="G41" s="62">
        <f>ROUND(E41*F41,2)</f>
        <v>1980</v>
      </c>
    </row>
    <row r="42" spans="1:7" s="27" customFormat="1" ht="110.25" x14ac:dyDescent="0.25">
      <c r="A42" s="121" t="s">
        <v>166</v>
      </c>
      <c r="B42" s="109" t="s">
        <v>210</v>
      </c>
      <c r="C42" s="109" t="s">
        <v>211</v>
      </c>
      <c r="D42" s="25" t="s">
        <v>55</v>
      </c>
      <c r="E42" s="25">
        <v>1</v>
      </c>
      <c r="F42" s="25">
        <v>1700</v>
      </c>
      <c r="G42" s="62">
        <f>ROUND(E42*F42,2)</f>
        <v>1700</v>
      </c>
    </row>
    <row r="43" spans="1:7" s="27" customFormat="1" x14ac:dyDescent="0.25">
      <c r="A43" s="119" t="s">
        <v>7</v>
      </c>
      <c r="B43" s="69" t="s">
        <v>79</v>
      </c>
      <c r="C43" s="69"/>
      <c r="D43" s="69"/>
      <c r="E43" s="69"/>
      <c r="F43" s="69"/>
      <c r="G43" s="70">
        <f>SUM(G44:G46)</f>
        <v>33505</v>
      </c>
    </row>
    <row r="44" spans="1:7" s="27" customFormat="1" x14ac:dyDescent="0.25">
      <c r="A44" s="121" t="s">
        <v>167</v>
      </c>
      <c r="B44" s="25" t="s">
        <v>151</v>
      </c>
      <c r="C44" s="109" t="s">
        <v>171</v>
      </c>
      <c r="D44" s="25" t="s">
        <v>36</v>
      </c>
      <c r="E44" s="25">
        <v>300</v>
      </c>
      <c r="F44" s="25">
        <v>20</v>
      </c>
      <c r="G44" s="62">
        <f t="shared" ref="G44:G45" si="2">ROUND(E44*F44,2)</f>
        <v>6000</v>
      </c>
    </row>
    <row r="45" spans="1:7" s="27" customFormat="1" x14ac:dyDescent="0.25">
      <c r="A45" s="121" t="s">
        <v>168</v>
      </c>
      <c r="B45" s="25" t="s">
        <v>135</v>
      </c>
      <c r="C45" s="109" t="s">
        <v>170</v>
      </c>
      <c r="D45" s="25" t="s">
        <v>54</v>
      </c>
      <c r="E45" s="25">
        <v>33</v>
      </c>
      <c r="F45" s="25">
        <v>785</v>
      </c>
      <c r="G45" s="62">
        <f t="shared" si="2"/>
        <v>25905</v>
      </c>
    </row>
    <row r="46" spans="1:7" s="27" customFormat="1" ht="31.5" x14ac:dyDescent="0.25">
      <c r="A46" s="121" t="s">
        <v>169</v>
      </c>
      <c r="B46" s="25" t="s">
        <v>147</v>
      </c>
      <c r="C46" s="109" t="s">
        <v>212</v>
      </c>
      <c r="D46" s="25" t="s">
        <v>55</v>
      </c>
      <c r="E46" s="25">
        <v>4</v>
      </c>
      <c r="F46" s="25">
        <v>400</v>
      </c>
      <c r="G46" s="62">
        <f>ROUND(E46*F46,2)</f>
        <v>1600</v>
      </c>
    </row>
    <row r="47" spans="1:7" s="33" customFormat="1" x14ac:dyDescent="0.25">
      <c r="A47" s="118" t="s">
        <v>53</v>
      </c>
      <c r="B47" s="420" t="s">
        <v>80</v>
      </c>
      <c r="C47" s="426"/>
      <c r="D47" s="426"/>
      <c r="E47" s="426"/>
      <c r="F47" s="427"/>
      <c r="G47" s="63">
        <f>SUM(G48:G50)</f>
        <v>1390</v>
      </c>
    </row>
    <row r="48" spans="1:7" s="27" customFormat="1" ht="31.5" x14ac:dyDescent="0.25">
      <c r="A48" s="121" t="s">
        <v>172</v>
      </c>
      <c r="B48" s="25" t="s">
        <v>136</v>
      </c>
      <c r="C48" s="108" t="s">
        <v>213</v>
      </c>
      <c r="D48" s="25" t="s">
        <v>55</v>
      </c>
      <c r="E48" s="25">
        <v>1000</v>
      </c>
      <c r="F48" s="25">
        <v>0.8</v>
      </c>
      <c r="G48" s="62">
        <f>ROUND(E48*F48,2)</f>
        <v>800</v>
      </c>
    </row>
    <row r="49" spans="1:7" s="27" customFormat="1" x14ac:dyDescent="0.25">
      <c r="A49" s="121" t="s">
        <v>173</v>
      </c>
      <c r="B49" s="108" t="s">
        <v>143</v>
      </c>
      <c r="C49" s="108" t="s">
        <v>143</v>
      </c>
      <c r="D49" s="110" t="s">
        <v>55</v>
      </c>
      <c r="E49" s="110">
        <v>30</v>
      </c>
      <c r="F49" s="112">
        <v>3</v>
      </c>
      <c r="G49" s="62">
        <f>ROUND(E49*F49,2)</f>
        <v>90</v>
      </c>
    </row>
    <row r="50" spans="1:7" s="27" customFormat="1" ht="31.5" x14ac:dyDescent="0.25">
      <c r="A50" s="121" t="s">
        <v>174</v>
      </c>
      <c r="B50" s="25" t="s">
        <v>137</v>
      </c>
      <c r="C50" s="108" t="s">
        <v>214</v>
      </c>
      <c r="D50" s="25" t="s">
        <v>55</v>
      </c>
      <c r="E50" s="25">
        <v>500</v>
      </c>
      <c r="F50" s="25">
        <v>1</v>
      </c>
      <c r="G50" s="62">
        <f>ROUND(E50*F50,2)</f>
        <v>500</v>
      </c>
    </row>
    <row r="51" spans="1:7" s="33" customFormat="1" x14ac:dyDescent="0.25">
      <c r="A51" s="118" t="s">
        <v>77</v>
      </c>
      <c r="B51" s="420" t="s">
        <v>8</v>
      </c>
      <c r="C51" s="426"/>
      <c r="D51" s="426"/>
      <c r="E51" s="426"/>
      <c r="F51" s="427"/>
      <c r="G51" s="61">
        <f>SUM(G52:G61)</f>
        <v>151743.95000000001</v>
      </c>
    </row>
    <row r="52" spans="1:7" s="27" customFormat="1" ht="63" x14ac:dyDescent="0.25">
      <c r="A52" s="121" t="s">
        <v>175</v>
      </c>
      <c r="B52" s="25" t="s">
        <v>138</v>
      </c>
      <c r="C52" s="108" t="s">
        <v>215</v>
      </c>
      <c r="D52" s="25" t="s">
        <v>54</v>
      </c>
      <c r="E52" s="25">
        <v>33</v>
      </c>
      <c r="F52" s="25">
        <v>1070.4000000000001</v>
      </c>
      <c r="G52" s="62">
        <f>ROUND(E52*F52,2)</f>
        <v>35323.199999999997</v>
      </c>
    </row>
    <row r="53" spans="1:7" s="27" customFormat="1" ht="78.75" x14ac:dyDescent="0.25">
      <c r="A53" s="121" t="s">
        <v>176</v>
      </c>
      <c r="B53" s="25" t="s">
        <v>149</v>
      </c>
      <c r="C53" s="108" t="s">
        <v>216</v>
      </c>
      <c r="D53" s="25" t="s">
        <v>36</v>
      </c>
      <c r="E53" s="25">
        <v>1400</v>
      </c>
      <c r="F53" s="25">
        <v>10</v>
      </c>
      <c r="G53" s="62">
        <f t="shared" ref="G53:G61" si="3">ROUND(E53*F53,2)</f>
        <v>14000</v>
      </c>
    </row>
    <row r="54" spans="1:7" s="27" customFormat="1" ht="63" x14ac:dyDescent="0.25">
      <c r="A54" s="121" t="s">
        <v>177</v>
      </c>
      <c r="B54" s="114" t="s">
        <v>146</v>
      </c>
      <c r="C54" s="115" t="s">
        <v>217</v>
      </c>
      <c r="D54" s="116" t="s">
        <v>36</v>
      </c>
      <c r="E54" s="116">
        <v>45</v>
      </c>
      <c r="F54" s="116">
        <v>22.75</v>
      </c>
      <c r="G54" s="62">
        <f>E54*F54</f>
        <v>1023.75</v>
      </c>
    </row>
    <row r="55" spans="1:7" s="27" customFormat="1" ht="47.25" x14ac:dyDescent="0.25">
      <c r="A55" s="121" t="s">
        <v>178</v>
      </c>
      <c r="B55" s="25" t="s">
        <v>152</v>
      </c>
      <c r="C55" s="109" t="s">
        <v>159</v>
      </c>
      <c r="D55" s="25" t="s">
        <v>55</v>
      </c>
      <c r="E55" s="25">
        <v>100</v>
      </c>
      <c r="F55" s="25">
        <v>40</v>
      </c>
      <c r="G55" s="62">
        <f t="shared" si="3"/>
        <v>4000</v>
      </c>
    </row>
    <row r="56" spans="1:7" s="27" customFormat="1" ht="47.25" x14ac:dyDescent="0.25">
      <c r="A56" s="120" t="s">
        <v>179</v>
      </c>
      <c r="B56" s="108" t="s">
        <v>144</v>
      </c>
      <c r="C56" s="108" t="s">
        <v>153</v>
      </c>
      <c r="D56" s="110" t="s">
        <v>55</v>
      </c>
      <c r="E56" s="110">
        <v>100</v>
      </c>
      <c r="F56" s="112">
        <v>40</v>
      </c>
      <c r="G56" s="113">
        <f t="shared" ref="G56:G57" si="4">E56*F56</f>
        <v>4000</v>
      </c>
    </row>
    <row r="57" spans="1:7" s="27" customFormat="1" x14ac:dyDescent="0.25">
      <c r="A57" s="120" t="s">
        <v>180</v>
      </c>
      <c r="B57" s="108" t="s">
        <v>157</v>
      </c>
      <c r="C57" s="108" t="s">
        <v>158</v>
      </c>
      <c r="D57" s="110" t="s">
        <v>55</v>
      </c>
      <c r="E57" s="110">
        <v>33</v>
      </c>
      <c r="F57" s="112">
        <v>40</v>
      </c>
      <c r="G57" s="113">
        <f t="shared" si="4"/>
        <v>1320</v>
      </c>
    </row>
    <row r="58" spans="1:7" s="27" customFormat="1" ht="47.25" x14ac:dyDescent="0.25">
      <c r="A58" s="121" t="s">
        <v>181</v>
      </c>
      <c r="B58" s="25" t="s">
        <v>139</v>
      </c>
      <c r="C58" s="117" t="s">
        <v>218</v>
      </c>
      <c r="D58" s="25" t="s">
        <v>36</v>
      </c>
      <c r="E58" s="25">
        <v>250</v>
      </c>
      <c r="F58" s="25">
        <v>8</v>
      </c>
      <c r="G58" s="62">
        <f t="shared" si="3"/>
        <v>2000</v>
      </c>
    </row>
    <row r="59" spans="1:7" s="27" customFormat="1" ht="63" x14ac:dyDescent="0.25">
      <c r="A59" s="121" t="s">
        <v>182</v>
      </c>
      <c r="B59" s="25" t="s">
        <v>140</v>
      </c>
      <c r="C59" s="108" t="s">
        <v>142</v>
      </c>
      <c r="D59" s="25" t="s">
        <v>55</v>
      </c>
      <c r="E59" s="25">
        <v>250</v>
      </c>
      <c r="F59" s="25">
        <v>2</v>
      </c>
      <c r="G59" s="62">
        <f t="shared" si="3"/>
        <v>500</v>
      </c>
    </row>
    <row r="60" spans="1:7" s="27" customFormat="1" ht="63" x14ac:dyDescent="0.25">
      <c r="A60" s="121" t="s">
        <v>183</v>
      </c>
      <c r="B60" s="25" t="s">
        <v>141</v>
      </c>
      <c r="C60" s="108" t="s">
        <v>219</v>
      </c>
      <c r="D60" s="25" t="s">
        <v>36</v>
      </c>
      <c r="E60" s="25">
        <v>15</v>
      </c>
      <c r="F60" s="25">
        <v>40</v>
      </c>
      <c r="G60" s="62">
        <f t="shared" si="3"/>
        <v>600</v>
      </c>
    </row>
    <row r="61" spans="1:7" s="27" customFormat="1" ht="47.25" x14ac:dyDescent="0.25">
      <c r="A61" s="121" t="s">
        <v>184</v>
      </c>
      <c r="B61" s="25" t="s">
        <v>148</v>
      </c>
      <c r="C61" s="108" t="s">
        <v>220</v>
      </c>
      <c r="D61" s="25" t="s">
        <v>36</v>
      </c>
      <c r="E61" s="110">
        <v>3500</v>
      </c>
      <c r="F61" s="25">
        <v>25.422000000000001</v>
      </c>
      <c r="G61" s="62">
        <f t="shared" si="3"/>
        <v>88977</v>
      </c>
    </row>
    <row r="62" spans="1:7" s="27" customFormat="1" x14ac:dyDescent="0.25">
      <c r="A62" s="119" t="s">
        <v>78</v>
      </c>
      <c r="B62" s="69" t="s">
        <v>81</v>
      </c>
      <c r="C62" s="69"/>
      <c r="D62" s="69"/>
      <c r="E62" s="69"/>
      <c r="F62" s="69"/>
      <c r="G62" s="72">
        <f>SUM(G63:G65)</f>
        <v>7500</v>
      </c>
    </row>
    <row r="63" spans="1:7" s="27" customFormat="1" ht="63" x14ac:dyDescent="0.25">
      <c r="A63" s="121" t="s">
        <v>185</v>
      </c>
      <c r="B63" s="25" t="s">
        <v>145</v>
      </c>
      <c r="C63" s="108" t="s">
        <v>221</v>
      </c>
      <c r="D63" s="25" t="s">
        <v>55</v>
      </c>
      <c r="E63" s="25">
        <v>2</v>
      </c>
      <c r="F63" s="25">
        <v>3000</v>
      </c>
      <c r="G63" s="62">
        <f t="shared" ref="G63:G65" si="5">ROUND(E63*F63,2)</f>
        <v>6000</v>
      </c>
    </row>
    <row r="64" spans="1:7" s="27" customFormat="1" ht="47.25" x14ac:dyDescent="0.25">
      <c r="A64" s="121" t="s">
        <v>186</v>
      </c>
      <c r="B64" s="109" t="s">
        <v>150</v>
      </c>
      <c r="C64" s="108" t="s">
        <v>222</v>
      </c>
      <c r="D64" s="25" t="s">
        <v>55</v>
      </c>
      <c r="E64" s="25">
        <v>1</v>
      </c>
      <c r="F64" s="25">
        <v>600</v>
      </c>
      <c r="G64" s="62">
        <f t="shared" ref="G64" si="6">ROUND(E64*F64,2)</f>
        <v>600</v>
      </c>
    </row>
    <row r="65" spans="1:7" s="27" customFormat="1" ht="47.25" x14ac:dyDescent="0.25">
      <c r="A65" s="121" t="s">
        <v>187</v>
      </c>
      <c r="B65" s="110" t="s">
        <v>154</v>
      </c>
      <c r="C65" s="109" t="s">
        <v>223</v>
      </c>
      <c r="D65" s="25" t="s">
        <v>55</v>
      </c>
      <c r="E65" s="25">
        <v>3</v>
      </c>
      <c r="F65" s="25">
        <v>300</v>
      </c>
      <c r="G65" s="25">
        <f t="shared" si="5"/>
        <v>900</v>
      </c>
    </row>
    <row r="66" spans="1:7" s="33" customFormat="1" x14ac:dyDescent="0.25">
      <c r="A66" s="428" t="s">
        <v>37</v>
      </c>
      <c r="B66" s="429"/>
      <c r="C66" s="429"/>
      <c r="D66" s="429"/>
      <c r="E66" s="429"/>
      <c r="F66" s="430"/>
      <c r="G66" s="45">
        <f>SUM(G36,G40,G43,G47,G51,G62)</f>
        <v>256985.31</v>
      </c>
    </row>
    <row r="67" spans="1:7" s="27" customFormat="1" x14ac:dyDescent="0.25">
      <c r="A67" s="431" t="s">
        <v>38</v>
      </c>
      <c r="B67" s="432"/>
      <c r="C67" s="432"/>
      <c r="D67" s="432"/>
      <c r="E67" s="432"/>
      <c r="F67" s="433"/>
      <c r="G67" s="64">
        <v>17988.97</v>
      </c>
    </row>
    <row r="68" spans="1:7" s="33" customFormat="1" x14ac:dyDescent="0.25">
      <c r="A68" s="420" t="s">
        <v>9</v>
      </c>
      <c r="B68" s="421"/>
      <c r="C68" s="421"/>
      <c r="D68" s="421"/>
      <c r="E68" s="421"/>
      <c r="F68" s="422"/>
      <c r="G68" s="63">
        <f>SUM(G66:G67)</f>
        <v>274974.28000000003</v>
      </c>
    </row>
    <row r="69" spans="1:7" s="33" customFormat="1" x14ac:dyDescent="0.25"/>
    <row r="71" spans="1:7" x14ac:dyDescent="0.25">
      <c r="G71" s="111"/>
    </row>
    <row r="72" spans="1:7" x14ac:dyDescent="0.25">
      <c r="G72" s="111"/>
    </row>
  </sheetData>
  <sheetProtection formatCells="0" formatColumns="0" formatRows="0" insertRows="0" deleteRows="0" selectLockedCells="1"/>
  <dataConsolidate/>
  <mergeCells count="15">
    <mergeCell ref="A22:B22"/>
    <mergeCell ref="A11:B11"/>
    <mergeCell ref="A18:B18"/>
    <mergeCell ref="A20:B20"/>
    <mergeCell ref="A68:F68"/>
    <mergeCell ref="A21:B21"/>
    <mergeCell ref="A28:B28"/>
    <mergeCell ref="A30:B30"/>
    <mergeCell ref="B47:F47"/>
    <mergeCell ref="B36:F36"/>
    <mergeCell ref="B40:F40"/>
    <mergeCell ref="B51:F51"/>
    <mergeCell ref="A66:F66"/>
    <mergeCell ref="A67:F67"/>
    <mergeCell ref="A29:B29"/>
  </mergeCells>
  <conditionalFormatting sqref="E12">
    <cfRule type="cellIs" dxfId="29" priority="6" operator="notBetween">
      <formula>0</formula>
      <formula>75</formula>
    </cfRule>
  </conditionalFormatting>
  <conditionalFormatting sqref="D18">
    <cfRule type="cellIs" dxfId="28" priority="1" operator="equal">
      <formula>0</formula>
    </cfRule>
    <cfRule type="cellIs" dxfId="27" priority="4" operator="lessThan">
      <formula>100</formula>
    </cfRule>
    <cfRule type="cellIs" dxfId="26" priority="5" operator="greaterThan">
      <formula>100</formula>
    </cfRule>
  </conditionalFormatting>
  <dataValidations xWindow="625" yWindow="324" count="14">
    <dataValidation type="decimal" operator="equal" allowBlank="1" showInputMessage="1" showErrorMessage="1" promptTitle="Tähelepanu!" prompt="AMIF tulu peab võrduma AMIF kuluga." sqref="B65567 IW65567 SS65567 ACO65567 AMK65567 AWG65567 BGC65567 BPY65567 BZU65567 CJQ65567 CTM65567 DDI65567 DNE65567 DXA65567 EGW65567 EQS65567 FAO65567 FKK65567 FUG65567 GEC65567 GNY65567 GXU65567 HHQ65567 HRM65567 IBI65567 ILE65567 IVA65567 JEW65567 JOS65567 JYO65567 KIK65567 KSG65567 LCC65567 LLY65567 LVU65567 MFQ65567 MPM65567 MZI65567 NJE65567 NTA65567 OCW65567 OMS65567 OWO65567 PGK65567 PQG65567 QAC65567 QJY65567 QTU65567 RDQ65567 RNM65567 RXI65567 SHE65567 SRA65567 TAW65567 TKS65567 TUO65567 UEK65567 UOG65567 UYC65567 VHY65567 VRU65567 WBQ65567 WLM65567 WVI65567 B131103 IW131103 SS131103 ACO131103 AMK131103 AWG131103 BGC131103 BPY131103 BZU131103 CJQ131103 CTM131103 DDI131103 DNE131103 DXA131103 EGW131103 EQS131103 FAO131103 FKK131103 FUG131103 GEC131103 GNY131103 GXU131103 HHQ131103 HRM131103 IBI131103 ILE131103 IVA131103 JEW131103 JOS131103 JYO131103 KIK131103 KSG131103 LCC131103 LLY131103 LVU131103 MFQ131103 MPM131103 MZI131103 NJE131103 NTA131103 OCW131103 OMS131103 OWO131103 PGK131103 PQG131103 QAC131103 QJY131103 QTU131103 RDQ131103 RNM131103 RXI131103 SHE131103 SRA131103 TAW131103 TKS131103 TUO131103 UEK131103 UOG131103 UYC131103 VHY131103 VRU131103 WBQ131103 WLM131103 WVI131103 B196639 IW196639 SS196639 ACO196639 AMK196639 AWG196639 BGC196639 BPY196639 BZU196639 CJQ196639 CTM196639 DDI196639 DNE196639 DXA196639 EGW196639 EQS196639 FAO196639 FKK196639 FUG196639 GEC196639 GNY196639 GXU196639 HHQ196639 HRM196639 IBI196639 ILE196639 IVA196639 JEW196639 JOS196639 JYO196639 KIK196639 KSG196639 LCC196639 LLY196639 LVU196639 MFQ196639 MPM196639 MZI196639 NJE196639 NTA196639 OCW196639 OMS196639 OWO196639 PGK196639 PQG196639 QAC196639 QJY196639 QTU196639 RDQ196639 RNM196639 RXI196639 SHE196639 SRA196639 TAW196639 TKS196639 TUO196639 UEK196639 UOG196639 UYC196639 VHY196639 VRU196639 WBQ196639 WLM196639 WVI196639 B262175 IW262175 SS262175 ACO262175 AMK262175 AWG262175 BGC262175 BPY262175 BZU262175 CJQ262175 CTM262175 DDI262175 DNE262175 DXA262175 EGW262175 EQS262175 FAO262175 FKK262175 FUG262175 GEC262175 GNY262175 GXU262175 HHQ262175 HRM262175 IBI262175 ILE262175 IVA262175 JEW262175 JOS262175 JYO262175 KIK262175 KSG262175 LCC262175 LLY262175 LVU262175 MFQ262175 MPM262175 MZI262175 NJE262175 NTA262175 OCW262175 OMS262175 OWO262175 PGK262175 PQG262175 QAC262175 QJY262175 QTU262175 RDQ262175 RNM262175 RXI262175 SHE262175 SRA262175 TAW262175 TKS262175 TUO262175 UEK262175 UOG262175 UYC262175 VHY262175 VRU262175 WBQ262175 WLM262175 WVI262175 B327711 IW327711 SS327711 ACO327711 AMK327711 AWG327711 BGC327711 BPY327711 BZU327711 CJQ327711 CTM327711 DDI327711 DNE327711 DXA327711 EGW327711 EQS327711 FAO327711 FKK327711 FUG327711 GEC327711 GNY327711 GXU327711 HHQ327711 HRM327711 IBI327711 ILE327711 IVA327711 JEW327711 JOS327711 JYO327711 KIK327711 KSG327711 LCC327711 LLY327711 LVU327711 MFQ327711 MPM327711 MZI327711 NJE327711 NTA327711 OCW327711 OMS327711 OWO327711 PGK327711 PQG327711 QAC327711 QJY327711 QTU327711 RDQ327711 RNM327711 RXI327711 SHE327711 SRA327711 TAW327711 TKS327711 TUO327711 UEK327711 UOG327711 UYC327711 VHY327711 VRU327711 WBQ327711 WLM327711 WVI327711 B393247 IW393247 SS393247 ACO393247 AMK393247 AWG393247 BGC393247 BPY393247 BZU393247 CJQ393247 CTM393247 DDI393247 DNE393247 DXA393247 EGW393247 EQS393247 FAO393247 FKK393247 FUG393247 GEC393247 GNY393247 GXU393247 HHQ393247 HRM393247 IBI393247 ILE393247 IVA393247 JEW393247 JOS393247 JYO393247 KIK393247 KSG393247 LCC393247 LLY393247 LVU393247 MFQ393247 MPM393247 MZI393247 NJE393247 NTA393247 OCW393247 OMS393247 OWO393247 PGK393247 PQG393247 QAC393247 QJY393247 QTU393247 RDQ393247 RNM393247 RXI393247 SHE393247 SRA393247 TAW393247 TKS393247 TUO393247 UEK393247 UOG393247 UYC393247 VHY393247 VRU393247 WBQ393247 WLM393247 WVI393247 B458783 IW458783 SS458783 ACO458783 AMK458783 AWG458783 BGC458783 BPY458783 BZU458783 CJQ458783 CTM458783 DDI458783 DNE458783 DXA458783 EGW458783 EQS458783 FAO458783 FKK458783 FUG458783 GEC458783 GNY458783 GXU458783 HHQ458783 HRM458783 IBI458783 ILE458783 IVA458783 JEW458783 JOS458783 JYO458783 KIK458783 KSG458783 LCC458783 LLY458783 LVU458783 MFQ458783 MPM458783 MZI458783 NJE458783 NTA458783 OCW458783 OMS458783 OWO458783 PGK458783 PQG458783 QAC458783 QJY458783 QTU458783 RDQ458783 RNM458783 RXI458783 SHE458783 SRA458783 TAW458783 TKS458783 TUO458783 UEK458783 UOG458783 UYC458783 VHY458783 VRU458783 WBQ458783 WLM458783 WVI458783 B524319 IW524319 SS524319 ACO524319 AMK524319 AWG524319 BGC524319 BPY524319 BZU524319 CJQ524319 CTM524319 DDI524319 DNE524319 DXA524319 EGW524319 EQS524319 FAO524319 FKK524319 FUG524319 GEC524319 GNY524319 GXU524319 HHQ524319 HRM524319 IBI524319 ILE524319 IVA524319 JEW524319 JOS524319 JYO524319 KIK524319 KSG524319 LCC524319 LLY524319 LVU524319 MFQ524319 MPM524319 MZI524319 NJE524319 NTA524319 OCW524319 OMS524319 OWO524319 PGK524319 PQG524319 QAC524319 QJY524319 QTU524319 RDQ524319 RNM524319 RXI524319 SHE524319 SRA524319 TAW524319 TKS524319 TUO524319 UEK524319 UOG524319 UYC524319 VHY524319 VRU524319 WBQ524319 WLM524319 WVI524319 B589855 IW589855 SS589855 ACO589855 AMK589855 AWG589855 BGC589855 BPY589855 BZU589855 CJQ589855 CTM589855 DDI589855 DNE589855 DXA589855 EGW589855 EQS589855 FAO589855 FKK589855 FUG589855 GEC589855 GNY589855 GXU589855 HHQ589855 HRM589855 IBI589855 ILE589855 IVA589855 JEW589855 JOS589855 JYO589855 KIK589855 KSG589855 LCC589855 LLY589855 LVU589855 MFQ589855 MPM589855 MZI589855 NJE589855 NTA589855 OCW589855 OMS589855 OWO589855 PGK589855 PQG589855 QAC589855 QJY589855 QTU589855 RDQ589855 RNM589855 RXI589855 SHE589855 SRA589855 TAW589855 TKS589855 TUO589855 UEK589855 UOG589855 UYC589855 VHY589855 VRU589855 WBQ589855 WLM589855 WVI589855 B655391 IW655391 SS655391 ACO655391 AMK655391 AWG655391 BGC655391 BPY655391 BZU655391 CJQ655391 CTM655391 DDI655391 DNE655391 DXA655391 EGW655391 EQS655391 FAO655391 FKK655391 FUG655391 GEC655391 GNY655391 GXU655391 HHQ655391 HRM655391 IBI655391 ILE655391 IVA655391 JEW655391 JOS655391 JYO655391 KIK655391 KSG655391 LCC655391 LLY655391 LVU655391 MFQ655391 MPM655391 MZI655391 NJE655391 NTA655391 OCW655391 OMS655391 OWO655391 PGK655391 PQG655391 QAC655391 QJY655391 QTU655391 RDQ655391 RNM655391 RXI655391 SHE655391 SRA655391 TAW655391 TKS655391 TUO655391 UEK655391 UOG655391 UYC655391 VHY655391 VRU655391 WBQ655391 WLM655391 WVI655391 B720927 IW720927 SS720927 ACO720927 AMK720927 AWG720927 BGC720927 BPY720927 BZU720927 CJQ720927 CTM720927 DDI720927 DNE720927 DXA720927 EGW720927 EQS720927 FAO720927 FKK720927 FUG720927 GEC720927 GNY720927 GXU720927 HHQ720927 HRM720927 IBI720927 ILE720927 IVA720927 JEW720927 JOS720927 JYO720927 KIK720927 KSG720927 LCC720927 LLY720927 LVU720927 MFQ720927 MPM720927 MZI720927 NJE720927 NTA720927 OCW720927 OMS720927 OWO720927 PGK720927 PQG720927 QAC720927 QJY720927 QTU720927 RDQ720927 RNM720927 RXI720927 SHE720927 SRA720927 TAW720927 TKS720927 TUO720927 UEK720927 UOG720927 UYC720927 VHY720927 VRU720927 WBQ720927 WLM720927 WVI720927 B786463 IW786463 SS786463 ACO786463 AMK786463 AWG786463 BGC786463 BPY786463 BZU786463 CJQ786463 CTM786463 DDI786463 DNE786463 DXA786463 EGW786463 EQS786463 FAO786463 FKK786463 FUG786463 GEC786463 GNY786463 GXU786463 HHQ786463 HRM786463 IBI786463 ILE786463 IVA786463 JEW786463 JOS786463 JYO786463 KIK786463 KSG786463 LCC786463 LLY786463 LVU786463 MFQ786463 MPM786463 MZI786463 NJE786463 NTA786463 OCW786463 OMS786463 OWO786463 PGK786463 PQG786463 QAC786463 QJY786463 QTU786463 RDQ786463 RNM786463 RXI786463 SHE786463 SRA786463 TAW786463 TKS786463 TUO786463 UEK786463 UOG786463 UYC786463 VHY786463 VRU786463 WBQ786463 WLM786463 WVI786463 B851999 IW851999 SS851999 ACO851999 AMK851999 AWG851999 BGC851999 BPY851999 BZU851999 CJQ851999 CTM851999 DDI851999 DNE851999 DXA851999 EGW851999 EQS851999 FAO851999 FKK851999 FUG851999 GEC851999 GNY851999 GXU851999 HHQ851999 HRM851999 IBI851999 ILE851999 IVA851999 JEW851999 JOS851999 JYO851999 KIK851999 KSG851999 LCC851999 LLY851999 LVU851999 MFQ851999 MPM851999 MZI851999 NJE851999 NTA851999 OCW851999 OMS851999 OWO851999 PGK851999 PQG851999 QAC851999 QJY851999 QTU851999 RDQ851999 RNM851999 RXI851999 SHE851999 SRA851999 TAW851999 TKS851999 TUO851999 UEK851999 UOG851999 UYC851999 VHY851999 VRU851999 WBQ851999 WLM851999 WVI851999 B917535 IW917535 SS917535 ACO917535 AMK917535 AWG917535 BGC917535 BPY917535 BZU917535 CJQ917535 CTM917535 DDI917535 DNE917535 DXA917535 EGW917535 EQS917535 FAO917535 FKK917535 FUG917535 GEC917535 GNY917535 GXU917535 HHQ917535 HRM917535 IBI917535 ILE917535 IVA917535 JEW917535 JOS917535 JYO917535 KIK917535 KSG917535 LCC917535 LLY917535 LVU917535 MFQ917535 MPM917535 MZI917535 NJE917535 NTA917535 OCW917535 OMS917535 OWO917535 PGK917535 PQG917535 QAC917535 QJY917535 QTU917535 RDQ917535 RNM917535 RXI917535 SHE917535 SRA917535 TAW917535 TKS917535 TUO917535 UEK917535 UOG917535 UYC917535 VHY917535 VRU917535 WBQ917535 WLM917535 WVI917535 B983071 IW983071 SS983071 ACO983071 AMK983071 AWG983071 BGC983071 BPY983071 BZU983071 CJQ983071 CTM983071 DDI983071 DNE983071 DXA983071 EGW983071 EQS983071 FAO983071 FKK983071 FUG983071 GEC983071 GNY983071 GXU983071 HHQ983071 HRM983071 IBI983071 ILE983071 IVA983071 JEW983071 JOS983071 JYO983071 KIK983071 KSG983071 LCC983071 LLY983071 LVU983071 MFQ983071 MPM983071 MZI983071 NJE983071 NTA983071 OCW983071 OMS983071 OWO983071 PGK983071 PQG983071 QAC983071 QJY983071 QTU983071 RDQ983071 RNM983071 RXI983071 SHE983071 SRA983071 TAW983071 TKS983071 TUO983071 UEK983071 UOG983071 UYC983071 VHY983071 VRU983071 WBQ983071 WLM983071 WVI983071" xr:uid="{00000000-0002-0000-0000-000000000000}">
      <formula1>G65554</formula1>
    </dataValidation>
    <dataValidation type="decimal" operator="equal" allowBlank="1" showInputMessage="1" showErrorMessage="1" promptTitle="Tähelepanu!" prompt="Kogusumma peab olema võrdne projekti kogukuludega." sqref="B65563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B131099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B196635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B262171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B327707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B393243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B458779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B524315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B589851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B655387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B720923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B786459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B851995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B917531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B983067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WVI983067" xr:uid="{00000000-0002-0000-0000-000001000000}">
      <formula1>G65554</formula1>
    </dataValidation>
    <dataValidation type="decimal" operator="lessThan" allowBlank="1" showInputMessage="1" showErrorMessage="1" promptTitle="Tähelepanu!" prompt="SiM toetus on kuni 25% projekti kogukuludest." sqref="JD65554 SZ65554 ACV65554 AMR65554 AWN65554 BGJ65554 BQF65554 CAB65554 CJX65554 CTT65554 DDP65554 DNL65554 DXH65554 EHD65554 EQZ65554 FAV65554 FKR65554 FUN65554 GEJ65554 GOF65554 GYB65554 HHX65554 HRT65554 IBP65554 ILL65554 IVH65554 JFD65554 JOZ65554 JYV65554 KIR65554 KSN65554 LCJ65554 LMF65554 LWB65554 MFX65554 MPT65554 MZP65554 NJL65554 NTH65554 ODD65554 OMZ65554 OWV65554 PGR65554 PQN65554 QAJ65554 QKF65554 QUB65554 RDX65554 RNT65554 RXP65554 SHL65554 SRH65554 TBD65554 TKZ65554 TUV65554 UER65554 UON65554 UYJ65554 VIF65554 VSB65554 WBX65554 WLT65554 WVP65554 JD131090 SZ131090 ACV131090 AMR131090 AWN131090 BGJ131090 BQF131090 CAB131090 CJX131090 CTT131090 DDP131090 DNL131090 DXH131090 EHD131090 EQZ131090 FAV131090 FKR131090 FUN131090 GEJ131090 GOF131090 GYB131090 HHX131090 HRT131090 IBP131090 ILL131090 IVH131090 JFD131090 JOZ131090 JYV131090 KIR131090 KSN131090 LCJ131090 LMF131090 LWB131090 MFX131090 MPT131090 MZP131090 NJL131090 NTH131090 ODD131090 OMZ131090 OWV131090 PGR131090 PQN131090 QAJ131090 QKF131090 QUB131090 RDX131090 RNT131090 RXP131090 SHL131090 SRH131090 TBD131090 TKZ131090 TUV131090 UER131090 UON131090 UYJ131090 VIF131090 VSB131090 WBX131090 WLT131090 WVP131090 JD196626 SZ196626 ACV196626 AMR196626 AWN196626 BGJ196626 BQF196626 CAB196626 CJX196626 CTT196626 DDP196626 DNL196626 DXH196626 EHD196626 EQZ196626 FAV196626 FKR196626 FUN196626 GEJ196626 GOF196626 GYB196626 HHX196626 HRT196626 IBP196626 ILL196626 IVH196626 JFD196626 JOZ196626 JYV196626 KIR196626 KSN196626 LCJ196626 LMF196626 LWB196626 MFX196626 MPT196626 MZP196626 NJL196626 NTH196626 ODD196626 OMZ196626 OWV196626 PGR196626 PQN196626 QAJ196626 QKF196626 QUB196626 RDX196626 RNT196626 RXP196626 SHL196626 SRH196626 TBD196626 TKZ196626 TUV196626 UER196626 UON196626 UYJ196626 VIF196626 VSB196626 WBX196626 WLT196626 WVP196626 JD262162 SZ262162 ACV262162 AMR262162 AWN262162 BGJ262162 BQF262162 CAB262162 CJX262162 CTT262162 DDP262162 DNL262162 DXH262162 EHD262162 EQZ262162 FAV262162 FKR262162 FUN262162 GEJ262162 GOF262162 GYB262162 HHX262162 HRT262162 IBP262162 ILL262162 IVH262162 JFD262162 JOZ262162 JYV262162 KIR262162 KSN262162 LCJ262162 LMF262162 LWB262162 MFX262162 MPT262162 MZP262162 NJL262162 NTH262162 ODD262162 OMZ262162 OWV262162 PGR262162 PQN262162 QAJ262162 QKF262162 QUB262162 RDX262162 RNT262162 RXP262162 SHL262162 SRH262162 TBD262162 TKZ262162 TUV262162 UER262162 UON262162 UYJ262162 VIF262162 VSB262162 WBX262162 WLT262162 WVP262162 JD327698 SZ327698 ACV327698 AMR327698 AWN327698 BGJ327698 BQF327698 CAB327698 CJX327698 CTT327698 DDP327698 DNL327698 DXH327698 EHD327698 EQZ327698 FAV327698 FKR327698 FUN327698 GEJ327698 GOF327698 GYB327698 HHX327698 HRT327698 IBP327698 ILL327698 IVH327698 JFD327698 JOZ327698 JYV327698 KIR327698 KSN327698 LCJ327698 LMF327698 LWB327698 MFX327698 MPT327698 MZP327698 NJL327698 NTH327698 ODD327698 OMZ327698 OWV327698 PGR327698 PQN327698 QAJ327698 QKF327698 QUB327698 RDX327698 RNT327698 RXP327698 SHL327698 SRH327698 TBD327698 TKZ327698 TUV327698 UER327698 UON327698 UYJ327698 VIF327698 VSB327698 WBX327698 WLT327698 WVP327698 JD393234 SZ393234 ACV393234 AMR393234 AWN393234 BGJ393234 BQF393234 CAB393234 CJX393234 CTT393234 DDP393234 DNL393234 DXH393234 EHD393234 EQZ393234 FAV393234 FKR393234 FUN393234 GEJ393234 GOF393234 GYB393234 HHX393234 HRT393234 IBP393234 ILL393234 IVH393234 JFD393234 JOZ393234 JYV393234 KIR393234 KSN393234 LCJ393234 LMF393234 LWB393234 MFX393234 MPT393234 MZP393234 NJL393234 NTH393234 ODD393234 OMZ393234 OWV393234 PGR393234 PQN393234 QAJ393234 QKF393234 QUB393234 RDX393234 RNT393234 RXP393234 SHL393234 SRH393234 TBD393234 TKZ393234 TUV393234 UER393234 UON393234 UYJ393234 VIF393234 VSB393234 WBX393234 WLT393234 WVP393234 JD458770 SZ458770 ACV458770 AMR458770 AWN458770 BGJ458770 BQF458770 CAB458770 CJX458770 CTT458770 DDP458770 DNL458770 DXH458770 EHD458770 EQZ458770 FAV458770 FKR458770 FUN458770 GEJ458770 GOF458770 GYB458770 HHX458770 HRT458770 IBP458770 ILL458770 IVH458770 JFD458770 JOZ458770 JYV458770 KIR458770 KSN458770 LCJ458770 LMF458770 LWB458770 MFX458770 MPT458770 MZP458770 NJL458770 NTH458770 ODD458770 OMZ458770 OWV458770 PGR458770 PQN458770 QAJ458770 QKF458770 QUB458770 RDX458770 RNT458770 RXP458770 SHL458770 SRH458770 TBD458770 TKZ458770 TUV458770 UER458770 UON458770 UYJ458770 VIF458770 VSB458770 WBX458770 WLT458770 WVP458770 JD524306 SZ524306 ACV524306 AMR524306 AWN524306 BGJ524306 BQF524306 CAB524306 CJX524306 CTT524306 DDP524306 DNL524306 DXH524306 EHD524306 EQZ524306 FAV524306 FKR524306 FUN524306 GEJ524306 GOF524306 GYB524306 HHX524306 HRT524306 IBP524306 ILL524306 IVH524306 JFD524306 JOZ524306 JYV524306 KIR524306 KSN524306 LCJ524306 LMF524306 LWB524306 MFX524306 MPT524306 MZP524306 NJL524306 NTH524306 ODD524306 OMZ524306 OWV524306 PGR524306 PQN524306 QAJ524306 QKF524306 QUB524306 RDX524306 RNT524306 RXP524306 SHL524306 SRH524306 TBD524306 TKZ524306 TUV524306 UER524306 UON524306 UYJ524306 VIF524306 VSB524306 WBX524306 WLT524306 WVP524306 JD589842 SZ589842 ACV589842 AMR589842 AWN589842 BGJ589842 BQF589842 CAB589842 CJX589842 CTT589842 DDP589842 DNL589842 DXH589842 EHD589842 EQZ589842 FAV589842 FKR589842 FUN589842 GEJ589842 GOF589842 GYB589842 HHX589842 HRT589842 IBP589842 ILL589842 IVH589842 JFD589842 JOZ589842 JYV589842 KIR589842 KSN589842 LCJ589842 LMF589842 LWB589842 MFX589842 MPT589842 MZP589842 NJL589842 NTH589842 ODD589842 OMZ589842 OWV589842 PGR589842 PQN589842 QAJ589842 QKF589842 QUB589842 RDX589842 RNT589842 RXP589842 SHL589842 SRH589842 TBD589842 TKZ589842 TUV589842 UER589842 UON589842 UYJ589842 VIF589842 VSB589842 WBX589842 WLT589842 WVP589842 JD655378 SZ655378 ACV655378 AMR655378 AWN655378 BGJ655378 BQF655378 CAB655378 CJX655378 CTT655378 DDP655378 DNL655378 DXH655378 EHD655378 EQZ655378 FAV655378 FKR655378 FUN655378 GEJ655378 GOF655378 GYB655378 HHX655378 HRT655378 IBP655378 ILL655378 IVH655378 JFD655378 JOZ655378 JYV655378 KIR655378 KSN655378 LCJ655378 LMF655378 LWB655378 MFX655378 MPT655378 MZP655378 NJL655378 NTH655378 ODD655378 OMZ655378 OWV655378 PGR655378 PQN655378 QAJ655378 QKF655378 QUB655378 RDX655378 RNT655378 RXP655378 SHL655378 SRH655378 TBD655378 TKZ655378 TUV655378 UER655378 UON655378 UYJ655378 VIF655378 VSB655378 WBX655378 WLT655378 WVP655378 JD720914 SZ720914 ACV720914 AMR720914 AWN720914 BGJ720914 BQF720914 CAB720914 CJX720914 CTT720914 DDP720914 DNL720914 DXH720914 EHD720914 EQZ720914 FAV720914 FKR720914 FUN720914 GEJ720914 GOF720914 GYB720914 HHX720914 HRT720914 IBP720914 ILL720914 IVH720914 JFD720914 JOZ720914 JYV720914 KIR720914 KSN720914 LCJ720914 LMF720914 LWB720914 MFX720914 MPT720914 MZP720914 NJL720914 NTH720914 ODD720914 OMZ720914 OWV720914 PGR720914 PQN720914 QAJ720914 QKF720914 QUB720914 RDX720914 RNT720914 RXP720914 SHL720914 SRH720914 TBD720914 TKZ720914 TUV720914 UER720914 UON720914 UYJ720914 VIF720914 VSB720914 WBX720914 WLT720914 WVP720914 JD786450 SZ786450 ACV786450 AMR786450 AWN786450 BGJ786450 BQF786450 CAB786450 CJX786450 CTT786450 DDP786450 DNL786450 DXH786450 EHD786450 EQZ786450 FAV786450 FKR786450 FUN786450 GEJ786450 GOF786450 GYB786450 HHX786450 HRT786450 IBP786450 ILL786450 IVH786450 JFD786450 JOZ786450 JYV786450 KIR786450 KSN786450 LCJ786450 LMF786450 LWB786450 MFX786450 MPT786450 MZP786450 NJL786450 NTH786450 ODD786450 OMZ786450 OWV786450 PGR786450 PQN786450 QAJ786450 QKF786450 QUB786450 RDX786450 RNT786450 RXP786450 SHL786450 SRH786450 TBD786450 TKZ786450 TUV786450 UER786450 UON786450 UYJ786450 VIF786450 VSB786450 WBX786450 WLT786450 WVP786450 JD851986 SZ851986 ACV851986 AMR851986 AWN851986 BGJ851986 BQF851986 CAB851986 CJX851986 CTT851986 DDP851986 DNL851986 DXH851986 EHD851986 EQZ851986 FAV851986 FKR851986 FUN851986 GEJ851986 GOF851986 GYB851986 HHX851986 HRT851986 IBP851986 ILL851986 IVH851986 JFD851986 JOZ851986 JYV851986 KIR851986 KSN851986 LCJ851986 LMF851986 LWB851986 MFX851986 MPT851986 MZP851986 NJL851986 NTH851986 ODD851986 OMZ851986 OWV851986 PGR851986 PQN851986 QAJ851986 QKF851986 QUB851986 RDX851986 RNT851986 RXP851986 SHL851986 SRH851986 TBD851986 TKZ851986 TUV851986 UER851986 UON851986 UYJ851986 VIF851986 VSB851986 WBX851986 WLT851986 WVP851986 JD917522 SZ917522 ACV917522 AMR917522 AWN917522 BGJ917522 BQF917522 CAB917522 CJX917522 CTT917522 DDP917522 DNL917522 DXH917522 EHD917522 EQZ917522 FAV917522 FKR917522 FUN917522 GEJ917522 GOF917522 GYB917522 HHX917522 HRT917522 IBP917522 ILL917522 IVH917522 JFD917522 JOZ917522 JYV917522 KIR917522 KSN917522 LCJ917522 LMF917522 LWB917522 MFX917522 MPT917522 MZP917522 NJL917522 NTH917522 ODD917522 OMZ917522 OWV917522 PGR917522 PQN917522 QAJ917522 QKF917522 QUB917522 RDX917522 RNT917522 RXP917522 SHL917522 SRH917522 TBD917522 TKZ917522 TUV917522 UER917522 UON917522 UYJ917522 VIF917522 VSB917522 WBX917522 WLT917522 WVP917522 JD983058 SZ983058 ACV983058 AMR983058 AWN983058 BGJ983058 BQF983058 CAB983058 CJX983058 CTT983058 DDP983058 DNL983058 DXH983058 EHD983058 EQZ983058 FAV983058 FKR983058 FUN983058 GEJ983058 GOF983058 GYB983058 HHX983058 HRT983058 IBP983058 ILL983058 IVH983058 JFD983058 JOZ983058 JYV983058 KIR983058 KSN983058 LCJ983058 LMF983058 LWB983058 MFX983058 MPT983058 MZP983058 NJL983058 NTH983058 ODD983058 OMZ983058 OWV983058 PGR983058 PQN983058 QAJ983058 QKF983058 QUB983058 RDX983058 RNT983058 RXP983058 SHL983058 SRH983058 TBD983058 TKZ983058 TUV983058 UER983058 UON983058 UYJ983058 VIF983058 VSB983058 WBX983058 WLT983058 WVP983058 JB32 SX32 ACT32 AMP32 AWL32 BGH32 BQD32 BZZ32 CJV32 CTR32 DDN32 DNJ32 DXF32 EHB32 EQX32 FAT32 FKP32 FUL32 GEH32 GOD32 GXZ32 HHV32 HRR32 IBN32 ILJ32 IVF32 JFB32 JOX32 JYT32 KIP32 KSL32 LCH32 LMD32 LVZ32 MFV32 MPR32 MZN32 NJJ32 NTF32 ODB32 OMX32 OWT32 PGP32 PQL32 QAH32 QKD32 QTZ32 RDV32 RNR32 RXN32 SHJ32 SRF32 TBB32 TKX32 TUT32 UEP32 UOL32 UYH32 VID32 VRZ32 WBV32 WLR32 WVN32" xr:uid="{00000000-0002-0000-0000-000002000000}">
      <formula1>IZ32*0.25</formula1>
    </dataValidation>
    <dataValidation type="decimal" operator="lessThan" allowBlank="1" showInputMessage="1" showErrorMessage="1" promptTitle="Tähelepanu!" prompt="AMIF toetus on kuni 75% kogukuludest." sqref="JC65554 SY65554 ACU65554 AMQ65554 AWM65554 BGI65554 BQE65554 CAA65554 CJW65554 CTS65554 DDO65554 DNK65554 DXG65554 EHC65554 EQY65554 FAU65554 FKQ65554 FUM65554 GEI65554 GOE65554 GYA65554 HHW65554 HRS65554 IBO65554 ILK65554 IVG65554 JFC65554 JOY65554 JYU65554 KIQ65554 KSM65554 LCI65554 LME65554 LWA65554 MFW65554 MPS65554 MZO65554 NJK65554 NTG65554 ODC65554 OMY65554 OWU65554 PGQ65554 PQM65554 QAI65554 QKE65554 QUA65554 RDW65554 RNS65554 RXO65554 SHK65554 SRG65554 TBC65554 TKY65554 TUU65554 UEQ65554 UOM65554 UYI65554 VIE65554 VSA65554 WBW65554 WLS65554 WVO65554 JC131090 SY131090 ACU131090 AMQ131090 AWM131090 BGI131090 BQE131090 CAA131090 CJW131090 CTS131090 DDO131090 DNK131090 DXG131090 EHC131090 EQY131090 FAU131090 FKQ131090 FUM131090 GEI131090 GOE131090 GYA131090 HHW131090 HRS131090 IBO131090 ILK131090 IVG131090 JFC131090 JOY131090 JYU131090 KIQ131090 KSM131090 LCI131090 LME131090 LWA131090 MFW131090 MPS131090 MZO131090 NJK131090 NTG131090 ODC131090 OMY131090 OWU131090 PGQ131090 PQM131090 QAI131090 QKE131090 QUA131090 RDW131090 RNS131090 RXO131090 SHK131090 SRG131090 TBC131090 TKY131090 TUU131090 UEQ131090 UOM131090 UYI131090 VIE131090 VSA131090 WBW131090 WLS131090 WVO131090 JC196626 SY196626 ACU196626 AMQ196626 AWM196626 BGI196626 BQE196626 CAA196626 CJW196626 CTS196626 DDO196626 DNK196626 DXG196626 EHC196626 EQY196626 FAU196626 FKQ196626 FUM196626 GEI196626 GOE196626 GYA196626 HHW196626 HRS196626 IBO196626 ILK196626 IVG196626 JFC196626 JOY196626 JYU196626 KIQ196626 KSM196626 LCI196626 LME196626 LWA196626 MFW196626 MPS196626 MZO196626 NJK196626 NTG196626 ODC196626 OMY196626 OWU196626 PGQ196626 PQM196626 QAI196626 QKE196626 QUA196626 RDW196626 RNS196626 RXO196626 SHK196626 SRG196626 TBC196626 TKY196626 TUU196626 UEQ196626 UOM196626 UYI196626 VIE196626 VSA196626 WBW196626 WLS196626 WVO196626 JC262162 SY262162 ACU262162 AMQ262162 AWM262162 BGI262162 BQE262162 CAA262162 CJW262162 CTS262162 DDO262162 DNK262162 DXG262162 EHC262162 EQY262162 FAU262162 FKQ262162 FUM262162 GEI262162 GOE262162 GYA262162 HHW262162 HRS262162 IBO262162 ILK262162 IVG262162 JFC262162 JOY262162 JYU262162 KIQ262162 KSM262162 LCI262162 LME262162 LWA262162 MFW262162 MPS262162 MZO262162 NJK262162 NTG262162 ODC262162 OMY262162 OWU262162 PGQ262162 PQM262162 QAI262162 QKE262162 QUA262162 RDW262162 RNS262162 RXO262162 SHK262162 SRG262162 TBC262162 TKY262162 TUU262162 UEQ262162 UOM262162 UYI262162 VIE262162 VSA262162 WBW262162 WLS262162 WVO262162 JC327698 SY327698 ACU327698 AMQ327698 AWM327698 BGI327698 BQE327698 CAA327698 CJW327698 CTS327698 DDO327698 DNK327698 DXG327698 EHC327698 EQY327698 FAU327698 FKQ327698 FUM327698 GEI327698 GOE327698 GYA327698 HHW327698 HRS327698 IBO327698 ILK327698 IVG327698 JFC327698 JOY327698 JYU327698 KIQ327698 KSM327698 LCI327698 LME327698 LWA327698 MFW327698 MPS327698 MZO327698 NJK327698 NTG327698 ODC327698 OMY327698 OWU327698 PGQ327698 PQM327698 QAI327698 QKE327698 QUA327698 RDW327698 RNS327698 RXO327698 SHK327698 SRG327698 TBC327698 TKY327698 TUU327698 UEQ327698 UOM327698 UYI327698 VIE327698 VSA327698 WBW327698 WLS327698 WVO327698 JC393234 SY393234 ACU393234 AMQ393234 AWM393234 BGI393234 BQE393234 CAA393234 CJW393234 CTS393234 DDO393234 DNK393234 DXG393234 EHC393234 EQY393234 FAU393234 FKQ393234 FUM393234 GEI393234 GOE393234 GYA393234 HHW393234 HRS393234 IBO393234 ILK393234 IVG393234 JFC393234 JOY393234 JYU393234 KIQ393234 KSM393234 LCI393234 LME393234 LWA393234 MFW393234 MPS393234 MZO393234 NJK393234 NTG393234 ODC393234 OMY393234 OWU393234 PGQ393234 PQM393234 QAI393234 QKE393234 QUA393234 RDW393234 RNS393234 RXO393234 SHK393234 SRG393234 TBC393234 TKY393234 TUU393234 UEQ393234 UOM393234 UYI393234 VIE393234 VSA393234 WBW393234 WLS393234 WVO393234 JC458770 SY458770 ACU458770 AMQ458770 AWM458770 BGI458770 BQE458770 CAA458770 CJW458770 CTS458770 DDO458770 DNK458770 DXG458770 EHC458770 EQY458770 FAU458770 FKQ458770 FUM458770 GEI458770 GOE458770 GYA458770 HHW458770 HRS458770 IBO458770 ILK458770 IVG458770 JFC458770 JOY458770 JYU458770 KIQ458770 KSM458770 LCI458770 LME458770 LWA458770 MFW458770 MPS458770 MZO458770 NJK458770 NTG458770 ODC458770 OMY458770 OWU458770 PGQ458770 PQM458770 QAI458770 QKE458770 QUA458770 RDW458770 RNS458770 RXO458770 SHK458770 SRG458770 TBC458770 TKY458770 TUU458770 UEQ458770 UOM458770 UYI458770 VIE458770 VSA458770 WBW458770 WLS458770 WVO458770 JC524306 SY524306 ACU524306 AMQ524306 AWM524306 BGI524306 BQE524306 CAA524306 CJW524306 CTS524306 DDO524306 DNK524306 DXG524306 EHC524306 EQY524306 FAU524306 FKQ524306 FUM524306 GEI524306 GOE524306 GYA524306 HHW524306 HRS524306 IBO524306 ILK524306 IVG524306 JFC524306 JOY524306 JYU524306 KIQ524306 KSM524306 LCI524306 LME524306 LWA524306 MFW524306 MPS524306 MZO524306 NJK524306 NTG524306 ODC524306 OMY524306 OWU524306 PGQ524306 PQM524306 QAI524306 QKE524306 QUA524306 RDW524306 RNS524306 RXO524306 SHK524306 SRG524306 TBC524306 TKY524306 TUU524306 UEQ524306 UOM524306 UYI524306 VIE524306 VSA524306 WBW524306 WLS524306 WVO524306 JC589842 SY589842 ACU589842 AMQ589842 AWM589842 BGI589842 BQE589842 CAA589842 CJW589842 CTS589842 DDO589842 DNK589842 DXG589842 EHC589842 EQY589842 FAU589842 FKQ589842 FUM589842 GEI589842 GOE589842 GYA589842 HHW589842 HRS589842 IBO589842 ILK589842 IVG589842 JFC589842 JOY589842 JYU589842 KIQ589842 KSM589842 LCI589842 LME589842 LWA589842 MFW589842 MPS589842 MZO589842 NJK589842 NTG589842 ODC589842 OMY589842 OWU589842 PGQ589842 PQM589842 QAI589842 QKE589842 QUA589842 RDW589842 RNS589842 RXO589842 SHK589842 SRG589842 TBC589842 TKY589842 TUU589842 UEQ589842 UOM589842 UYI589842 VIE589842 VSA589842 WBW589842 WLS589842 WVO589842 JC655378 SY655378 ACU655378 AMQ655378 AWM655378 BGI655378 BQE655378 CAA655378 CJW655378 CTS655378 DDO655378 DNK655378 DXG655378 EHC655378 EQY655378 FAU655378 FKQ655378 FUM655378 GEI655378 GOE655378 GYA655378 HHW655378 HRS655378 IBO655378 ILK655378 IVG655378 JFC655378 JOY655378 JYU655378 KIQ655378 KSM655378 LCI655378 LME655378 LWA655378 MFW655378 MPS655378 MZO655378 NJK655378 NTG655378 ODC655378 OMY655378 OWU655378 PGQ655378 PQM655378 QAI655378 QKE655378 QUA655378 RDW655378 RNS655378 RXO655378 SHK655378 SRG655378 TBC655378 TKY655378 TUU655378 UEQ655378 UOM655378 UYI655378 VIE655378 VSA655378 WBW655378 WLS655378 WVO655378 JC720914 SY720914 ACU720914 AMQ720914 AWM720914 BGI720914 BQE720914 CAA720914 CJW720914 CTS720914 DDO720914 DNK720914 DXG720914 EHC720914 EQY720914 FAU720914 FKQ720914 FUM720914 GEI720914 GOE720914 GYA720914 HHW720914 HRS720914 IBO720914 ILK720914 IVG720914 JFC720914 JOY720914 JYU720914 KIQ720914 KSM720914 LCI720914 LME720914 LWA720914 MFW720914 MPS720914 MZO720914 NJK720914 NTG720914 ODC720914 OMY720914 OWU720914 PGQ720914 PQM720914 QAI720914 QKE720914 QUA720914 RDW720914 RNS720914 RXO720914 SHK720914 SRG720914 TBC720914 TKY720914 TUU720914 UEQ720914 UOM720914 UYI720914 VIE720914 VSA720914 WBW720914 WLS720914 WVO720914 JC786450 SY786450 ACU786450 AMQ786450 AWM786450 BGI786450 BQE786450 CAA786450 CJW786450 CTS786450 DDO786450 DNK786450 DXG786450 EHC786450 EQY786450 FAU786450 FKQ786450 FUM786450 GEI786450 GOE786450 GYA786450 HHW786450 HRS786450 IBO786450 ILK786450 IVG786450 JFC786450 JOY786450 JYU786450 KIQ786450 KSM786450 LCI786450 LME786450 LWA786450 MFW786450 MPS786450 MZO786450 NJK786450 NTG786450 ODC786450 OMY786450 OWU786450 PGQ786450 PQM786450 QAI786450 QKE786450 QUA786450 RDW786450 RNS786450 RXO786450 SHK786450 SRG786450 TBC786450 TKY786450 TUU786450 UEQ786450 UOM786450 UYI786450 VIE786450 VSA786450 WBW786450 WLS786450 WVO786450 JC851986 SY851986 ACU851986 AMQ851986 AWM851986 BGI851986 BQE851986 CAA851986 CJW851986 CTS851986 DDO851986 DNK851986 DXG851986 EHC851986 EQY851986 FAU851986 FKQ851986 FUM851986 GEI851986 GOE851986 GYA851986 HHW851986 HRS851986 IBO851986 ILK851986 IVG851986 JFC851986 JOY851986 JYU851986 KIQ851986 KSM851986 LCI851986 LME851986 LWA851986 MFW851986 MPS851986 MZO851986 NJK851986 NTG851986 ODC851986 OMY851986 OWU851986 PGQ851986 PQM851986 QAI851986 QKE851986 QUA851986 RDW851986 RNS851986 RXO851986 SHK851986 SRG851986 TBC851986 TKY851986 TUU851986 UEQ851986 UOM851986 UYI851986 VIE851986 VSA851986 WBW851986 WLS851986 WVO851986 JC917522 SY917522 ACU917522 AMQ917522 AWM917522 BGI917522 BQE917522 CAA917522 CJW917522 CTS917522 DDO917522 DNK917522 DXG917522 EHC917522 EQY917522 FAU917522 FKQ917522 FUM917522 GEI917522 GOE917522 GYA917522 HHW917522 HRS917522 IBO917522 ILK917522 IVG917522 JFC917522 JOY917522 JYU917522 KIQ917522 KSM917522 LCI917522 LME917522 LWA917522 MFW917522 MPS917522 MZO917522 NJK917522 NTG917522 ODC917522 OMY917522 OWU917522 PGQ917522 PQM917522 QAI917522 QKE917522 QUA917522 RDW917522 RNS917522 RXO917522 SHK917522 SRG917522 TBC917522 TKY917522 TUU917522 UEQ917522 UOM917522 UYI917522 VIE917522 VSA917522 WBW917522 WLS917522 WVO917522 JC983058 SY983058 ACU983058 AMQ983058 AWM983058 BGI983058 BQE983058 CAA983058 CJW983058 CTS983058 DDO983058 DNK983058 DXG983058 EHC983058 EQY983058 FAU983058 FKQ983058 FUM983058 GEI983058 GOE983058 GYA983058 HHW983058 HRS983058 IBO983058 ILK983058 IVG983058 JFC983058 JOY983058 JYU983058 KIQ983058 KSM983058 LCI983058 LME983058 LWA983058 MFW983058 MPS983058 MZO983058 NJK983058 NTG983058 ODC983058 OMY983058 OWU983058 PGQ983058 PQM983058 QAI983058 QKE983058 QUA983058 RDW983058 RNS983058 RXO983058 SHK983058 SRG983058 TBC983058 TKY983058 TUU983058 UEQ983058 UOM983058 UYI983058 VIE983058 VSA983058 WBW983058 WLS983058 WVO983058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xr:uid="{00000000-0002-0000-0000-000003000000}">
      <formula1>IZ32*0.75</formula1>
    </dataValidation>
    <dataValidation type="decimal" operator="lessThan" allowBlank="1" showInputMessage="1" showErrorMessage="1" promptTitle="Tähelepanu!" prompt="Kaudsed kulud moodustavad otsestest kuludest kuni 7%." sqref="JB65553:JD65553 SX65553:SZ65553 ACT65553:ACV65553 AMP65553:AMR65553 AWL65553:AWN65553 BGH65553:BGJ65553 BQD65553:BQF65553 BZZ65553:CAB65553 CJV65553:CJX65553 CTR65553:CTT65553 DDN65553:DDP65553 DNJ65553:DNL65553 DXF65553:DXH65553 EHB65553:EHD65553 EQX65553:EQZ65553 FAT65553:FAV65553 FKP65553:FKR65553 FUL65553:FUN65553 GEH65553:GEJ65553 GOD65553:GOF65553 GXZ65553:GYB65553 HHV65553:HHX65553 HRR65553:HRT65553 IBN65553:IBP65553 ILJ65553:ILL65553 IVF65553:IVH65553 JFB65553:JFD65553 JOX65553:JOZ65553 JYT65553:JYV65553 KIP65553:KIR65553 KSL65553:KSN65553 LCH65553:LCJ65553 LMD65553:LMF65553 LVZ65553:LWB65553 MFV65553:MFX65553 MPR65553:MPT65553 MZN65553:MZP65553 NJJ65553:NJL65553 NTF65553:NTH65553 ODB65553:ODD65553 OMX65553:OMZ65553 OWT65553:OWV65553 PGP65553:PGR65553 PQL65553:PQN65553 QAH65553:QAJ65553 QKD65553:QKF65553 QTZ65553:QUB65553 RDV65553:RDX65553 RNR65553:RNT65553 RXN65553:RXP65553 SHJ65553:SHL65553 SRF65553:SRH65553 TBB65553:TBD65553 TKX65553:TKZ65553 TUT65553:TUV65553 UEP65553:UER65553 UOL65553:UON65553 UYH65553:UYJ65553 VID65553:VIF65553 VRZ65553:VSB65553 WBV65553:WBX65553 WLR65553:WLT65553 WVN65553:WVP65553 JB131089:JD131089 SX131089:SZ131089 ACT131089:ACV131089 AMP131089:AMR131089 AWL131089:AWN131089 BGH131089:BGJ131089 BQD131089:BQF131089 BZZ131089:CAB131089 CJV131089:CJX131089 CTR131089:CTT131089 DDN131089:DDP131089 DNJ131089:DNL131089 DXF131089:DXH131089 EHB131089:EHD131089 EQX131089:EQZ131089 FAT131089:FAV131089 FKP131089:FKR131089 FUL131089:FUN131089 GEH131089:GEJ131089 GOD131089:GOF131089 GXZ131089:GYB131089 HHV131089:HHX131089 HRR131089:HRT131089 IBN131089:IBP131089 ILJ131089:ILL131089 IVF131089:IVH131089 JFB131089:JFD131089 JOX131089:JOZ131089 JYT131089:JYV131089 KIP131089:KIR131089 KSL131089:KSN131089 LCH131089:LCJ131089 LMD131089:LMF131089 LVZ131089:LWB131089 MFV131089:MFX131089 MPR131089:MPT131089 MZN131089:MZP131089 NJJ131089:NJL131089 NTF131089:NTH131089 ODB131089:ODD131089 OMX131089:OMZ131089 OWT131089:OWV131089 PGP131089:PGR131089 PQL131089:PQN131089 QAH131089:QAJ131089 QKD131089:QKF131089 QTZ131089:QUB131089 RDV131089:RDX131089 RNR131089:RNT131089 RXN131089:RXP131089 SHJ131089:SHL131089 SRF131089:SRH131089 TBB131089:TBD131089 TKX131089:TKZ131089 TUT131089:TUV131089 UEP131089:UER131089 UOL131089:UON131089 UYH131089:UYJ131089 VID131089:VIF131089 VRZ131089:VSB131089 WBV131089:WBX131089 WLR131089:WLT131089 WVN131089:WVP131089 JB196625:JD196625 SX196625:SZ196625 ACT196625:ACV196625 AMP196625:AMR196625 AWL196625:AWN196625 BGH196625:BGJ196625 BQD196625:BQF196625 BZZ196625:CAB196625 CJV196625:CJX196625 CTR196625:CTT196625 DDN196625:DDP196625 DNJ196625:DNL196625 DXF196625:DXH196625 EHB196625:EHD196625 EQX196625:EQZ196625 FAT196625:FAV196625 FKP196625:FKR196625 FUL196625:FUN196625 GEH196625:GEJ196625 GOD196625:GOF196625 GXZ196625:GYB196625 HHV196625:HHX196625 HRR196625:HRT196625 IBN196625:IBP196625 ILJ196625:ILL196625 IVF196625:IVH196625 JFB196625:JFD196625 JOX196625:JOZ196625 JYT196625:JYV196625 KIP196625:KIR196625 KSL196625:KSN196625 LCH196625:LCJ196625 LMD196625:LMF196625 LVZ196625:LWB196625 MFV196625:MFX196625 MPR196625:MPT196625 MZN196625:MZP196625 NJJ196625:NJL196625 NTF196625:NTH196625 ODB196625:ODD196625 OMX196625:OMZ196625 OWT196625:OWV196625 PGP196625:PGR196625 PQL196625:PQN196625 QAH196625:QAJ196625 QKD196625:QKF196625 QTZ196625:QUB196625 RDV196625:RDX196625 RNR196625:RNT196625 RXN196625:RXP196625 SHJ196625:SHL196625 SRF196625:SRH196625 TBB196625:TBD196625 TKX196625:TKZ196625 TUT196625:TUV196625 UEP196625:UER196625 UOL196625:UON196625 UYH196625:UYJ196625 VID196625:VIF196625 VRZ196625:VSB196625 WBV196625:WBX196625 WLR196625:WLT196625 WVN196625:WVP196625 JB262161:JD262161 SX262161:SZ262161 ACT262161:ACV262161 AMP262161:AMR262161 AWL262161:AWN262161 BGH262161:BGJ262161 BQD262161:BQF262161 BZZ262161:CAB262161 CJV262161:CJX262161 CTR262161:CTT262161 DDN262161:DDP262161 DNJ262161:DNL262161 DXF262161:DXH262161 EHB262161:EHD262161 EQX262161:EQZ262161 FAT262161:FAV262161 FKP262161:FKR262161 FUL262161:FUN262161 GEH262161:GEJ262161 GOD262161:GOF262161 GXZ262161:GYB262161 HHV262161:HHX262161 HRR262161:HRT262161 IBN262161:IBP262161 ILJ262161:ILL262161 IVF262161:IVH262161 JFB262161:JFD262161 JOX262161:JOZ262161 JYT262161:JYV262161 KIP262161:KIR262161 KSL262161:KSN262161 LCH262161:LCJ262161 LMD262161:LMF262161 LVZ262161:LWB262161 MFV262161:MFX262161 MPR262161:MPT262161 MZN262161:MZP262161 NJJ262161:NJL262161 NTF262161:NTH262161 ODB262161:ODD262161 OMX262161:OMZ262161 OWT262161:OWV262161 PGP262161:PGR262161 PQL262161:PQN262161 QAH262161:QAJ262161 QKD262161:QKF262161 QTZ262161:QUB262161 RDV262161:RDX262161 RNR262161:RNT262161 RXN262161:RXP262161 SHJ262161:SHL262161 SRF262161:SRH262161 TBB262161:TBD262161 TKX262161:TKZ262161 TUT262161:TUV262161 UEP262161:UER262161 UOL262161:UON262161 UYH262161:UYJ262161 VID262161:VIF262161 VRZ262161:VSB262161 WBV262161:WBX262161 WLR262161:WLT262161 WVN262161:WVP262161 JB327697:JD327697 SX327697:SZ327697 ACT327697:ACV327697 AMP327697:AMR327697 AWL327697:AWN327697 BGH327697:BGJ327697 BQD327697:BQF327697 BZZ327697:CAB327697 CJV327697:CJX327697 CTR327697:CTT327697 DDN327697:DDP327697 DNJ327697:DNL327697 DXF327697:DXH327697 EHB327697:EHD327697 EQX327697:EQZ327697 FAT327697:FAV327697 FKP327697:FKR327697 FUL327697:FUN327697 GEH327697:GEJ327697 GOD327697:GOF327697 GXZ327697:GYB327697 HHV327697:HHX327697 HRR327697:HRT327697 IBN327697:IBP327697 ILJ327697:ILL327697 IVF327697:IVH327697 JFB327697:JFD327697 JOX327697:JOZ327697 JYT327697:JYV327697 KIP327697:KIR327697 KSL327697:KSN327697 LCH327697:LCJ327697 LMD327697:LMF327697 LVZ327697:LWB327697 MFV327697:MFX327697 MPR327697:MPT327697 MZN327697:MZP327697 NJJ327697:NJL327697 NTF327697:NTH327697 ODB327697:ODD327697 OMX327697:OMZ327697 OWT327697:OWV327697 PGP327697:PGR327697 PQL327697:PQN327697 QAH327697:QAJ327697 QKD327697:QKF327697 QTZ327697:QUB327697 RDV327697:RDX327697 RNR327697:RNT327697 RXN327697:RXP327697 SHJ327697:SHL327697 SRF327697:SRH327697 TBB327697:TBD327697 TKX327697:TKZ327697 TUT327697:TUV327697 UEP327697:UER327697 UOL327697:UON327697 UYH327697:UYJ327697 VID327697:VIF327697 VRZ327697:VSB327697 WBV327697:WBX327697 WLR327697:WLT327697 WVN327697:WVP327697 JB393233:JD393233 SX393233:SZ393233 ACT393233:ACV393233 AMP393233:AMR393233 AWL393233:AWN393233 BGH393233:BGJ393233 BQD393233:BQF393233 BZZ393233:CAB393233 CJV393233:CJX393233 CTR393233:CTT393233 DDN393233:DDP393233 DNJ393233:DNL393233 DXF393233:DXH393233 EHB393233:EHD393233 EQX393233:EQZ393233 FAT393233:FAV393233 FKP393233:FKR393233 FUL393233:FUN393233 GEH393233:GEJ393233 GOD393233:GOF393233 GXZ393233:GYB393233 HHV393233:HHX393233 HRR393233:HRT393233 IBN393233:IBP393233 ILJ393233:ILL393233 IVF393233:IVH393233 JFB393233:JFD393233 JOX393233:JOZ393233 JYT393233:JYV393233 KIP393233:KIR393233 KSL393233:KSN393233 LCH393233:LCJ393233 LMD393233:LMF393233 LVZ393233:LWB393233 MFV393233:MFX393233 MPR393233:MPT393233 MZN393233:MZP393233 NJJ393233:NJL393233 NTF393233:NTH393233 ODB393233:ODD393233 OMX393233:OMZ393233 OWT393233:OWV393233 PGP393233:PGR393233 PQL393233:PQN393233 QAH393233:QAJ393233 QKD393233:QKF393233 QTZ393233:QUB393233 RDV393233:RDX393233 RNR393233:RNT393233 RXN393233:RXP393233 SHJ393233:SHL393233 SRF393233:SRH393233 TBB393233:TBD393233 TKX393233:TKZ393233 TUT393233:TUV393233 UEP393233:UER393233 UOL393233:UON393233 UYH393233:UYJ393233 VID393233:VIF393233 VRZ393233:VSB393233 WBV393233:WBX393233 WLR393233:WLT393233 WVN393233:WVP393233 JB458769:JD458769 SX458769:SZ458769 ACT458769:ACV458769 AMP458769:AMR458769 AWL458769:AWN458769 BGH458769:BGJ458769 BQD458769:BQF458769 BZZ458769:CAB458769 CJV458769:CJX458769 CTR458769:CTT458769 DDN458769:DDP458769 DNJ458769:DNL458769 DXF458769:DXH458769 EHB458769:EHD458769 EQX458769:EQZ458769 FAT458769:FAV458769 FKP458769:FKR458769 FUL458769:FUN458769 GEH458769:GEJ458769 GOD458769:GOF458769 GXZ458769:GYB458769 HHV458769:HHX458769 HRR458769:HRT458769 IBN458769:IBP458769 ILJ458769:ILL458769 IVF458769:IVH458769 JFB458769:JFD458769 JOX458769:JOZ458769 JYT458769:JYV458769 KIP458769:KIR458769 KSL458769:KSN458769 LCH458769:LCJ458769 LMD458769:LMF458769 LVZ458769:LWB458769 MFV458769:MFX458769 MPR458769:MPT458769 MZN458769:MZP458769 NJJ458769:NJL458769 NTF458769:NTH458769 ODB458769:ODD458769 OMX458769:OMZ458769 OWT458769:OWV458769 PGP458769:PGR458769 PQL458769:PQN458769 QAH458769:QAJ458769 QKD458769:QKF458769 QTZ458769:QUB458769 RDV458769:RDX458769 RNR458769:RNT458769 RXN458769:RXP458769 SHJ458769:SHL458769 SRF458769:SRH458769 TBB458769:TBD458769 TKX458769:TKZ458769 TUT458769:TUV458769 UEP458769:UER458769 UOL458769:UON458769 UYH458769:UYJ458769 VID458769:VIF458769 VRZ458769:VSB458769 WBV458769:WBX458769 WLR458769:WLT458769 WVN458769:WVP458769 JB524305:JD524305 SX524305:SZ524305 ACT524305:ACV524305 AMP524305:AMR524305 AWL524305:AWN524305 BGH524305:BGJ524305 BQD524305:BQF524305 BZZ524305:CAB524305 CJV524305:CJX524305 CTR524305:CTT524305 DDN524305:DDP524305 DNJ524305:DNL524305 DXF524305:DXH524305 EHB524305:EHD524305 EQX524305:EQZ524305 FAT524305:FAV524305 FKP524305:FKR524305 FUL524305:FUN524305 GEH524305:GEJ524305 GOD524305:GOF524305 GXZ524305:GYB524305 HHV524305:HHX524305 HRR524305:HRT524305 IBN524305:IBP524305 ILJ524305:ILL524305 IVF524305:IVH524305 JFB524305:JFD524305 JOX524305:JOZ524305 JYT524305:JYV524305 KIP524305:KIR524305 KSL524305:KSN524305 LCH524305:LCJ524305 LMD524305:LMF524305 LVZ524305:LWB524305 MFV524305:MFX524305 MPR524305:MPT524305 MZN524305:MZP524305 NJJ524305:NJL524305 NTF524305:NTH524305 ODB524305:ODD524305 OMX524305:OMZ524305 OWT524305:OWV524305 PGP524305:PGR524305 PQL524305:PQN524305 QAH524305:QAJ524305 QKD524305:QKF524305 QTZ524305:QUB524305 RDV524305:RDX524305 RNR524305:RNT524305 RXN524305:RXP524305 SHJ524305:SHL524305 SRF524305:SRH524305 TBB524305:TBD524305 TKX524305:TKZ524305 TUT524305:TUV524305 UEP524305:UER524305 UOL524305:UON524305 UYH524305:UYJ524305 VID524305:VIF524305 VRZ524305:VSB524305 WBV524305:WBX524305 WLR524305:WLT524305 WVN524305:WVP524305 JB589841:JD589841 SX589841:SZ589841 ACT589841:ACV589841 AMP589841:AMR589841 AWL589841:AWN589841 BGH589841:BGJ589841 BQD589841:BQF589841 BZZ589841:CAB589841 CJV589841:CJX589841 CTR589841:CTT589841 DDN589841:DDP589841 DNJ589841:DNL589841 DXF589841:DXH589841 EHB589841:EHD589841 EQX589841:EQZ589841 FAT589841:FAV589841 FKP589841:FKR589841 FUL589841:FUN589841 GEH589841:GEJ589841 GOD589841:GOF589841 GXZ589841:GYB589841 HHV589841:HHX589841 HRR589841:HRT589841 IBN589841:IBP589841 ILJ589841:ILL589841 IVF589841:IVH589841 JFB589841:JFD589841 JOX589841:JOZ589841 JYT589841:JYV589841 KIP589841:KIR589841 KSL589841:KSN589841 LCH589841:LCJ589841 LMD589841:LMF589841 LVZ589841:LWB589841 MFV589841:MFX589841 MPR589841:MPT589841 MZN589841:MZP589841 NJJ589841:NJL589841 NTF589841:NTH589841 ODB589841:ODD589841 OMX589841:OMZ589841 OWT589841:OWV589841 PGP589841:PGR589841 PQL589841:PQN589841 QAH589841:QAJ589841 QKD589841:QKF589841 QTZ589841:QUB589841 RDV589841:RDX589841 RNR589841:RNT589841 RXN589841:RXP589841 SHJ589841:SHL589841 SRF589841:SRH589841 TBB589841:TBD589841 TKX589841:TKZ589841 TUT589841:TUV589841 UEP589841:UER589841 UOL589841:UON589841 UYH589841:UYJ589841 VID589841:VIF589841 VRZ589841:VSB589841 WBV589841:WBX589841 WLR589841:WLT589841 WVN589841:WVP589841 JB655377:JD655377 SX655377:SZ655377 ACT655377:ACV655377 AMP655377:AMR655377 AWL655377:AWN655377 BGH655377:BGJ655377 BQD655377:BQF655377 BZZ655377:CAB655377 CJV655377:CJX655377 CTR655377:CTT655377 DDN655377:DDP655377 DNJ655377:DNL655377 DXF655377:DXH655377 EHB655377:EHD655377 EQX655377:EQZ655377 FAT655377:FAV655377 FKP655377:FKR655377 FUL655377:FUN655377 GEH655377:GEJ655377 GOD655377:GOF655377 GXZ655377:GYB655377 HHV655377:HHX655377 HRR655377:HRT655377 IBN655377:IBP655377 ILJ655377:ILL655377 IVF655377:IVH655377 JFB655377:JFD655377 JOX655377:JOZ655377 JYT655377:JYV655377 KIP655377:KIR655377 KSL655377:KSN655377 LCH655377:LCJ655377 LMD655377:LMF655377 LVZ655377:LWB655377 MFV655377:MFX655377 MPR655377:MPT655377 MZN655377:MZP655377 NJJ655377:NJL655377 NTF655377:NTH655377 ODB655377:ODD655377 OMX655377:OMZ655377 OWT655377:OWV655377 PGP655377:PGR655377 PQL655377:PQN655377 QAH655377:QAJ655377 QKD655377:QKF655377 QTZ655377:QUB655377 RDV655377:RDX655377 RNR655377:RNT655377 RXN655377:RXP655377 SHJ655377:SHL655377 SRF655377:SRH655377 TBB655377:TBD655377 TKX655377:TKZ655377 TUT655377:TUV655377 UEP655377:UER655377 UOL655377:UON655377 UYH655377:UYJ655377 VID655377:VIF655377 VRZ655377:VSB655377 WBV655377:WBX655377 WLR655377:WLT655377 WVN655377:WVP655377 JB720913:JD720913 SX720913:SZ720913 ACT720913:ACV720913 AMP720913:AMR720913 AWL720913:AWN720913 BGH720913:BGJ720913 BQD720913:BQF720913 BZZ720913:CAB720913 CJV720913:CJX720913 CTR720913:CTT720913 DDN720913:DDP720913 DNJ720913:DNL720913 DXF720913:DXH720913 EHB720913:EHD720913 EQX720913:EQZ720913 FAT720913:FAV720913 FKP720913:FKR720913 FUL720913:FUN720913 GEH720913:GEJ720913 GOD720913:GOF720913 GXZ720913:GYB720913 HHV720913:HHX720913 HRR720913:HRT720913 IBN720913:IBP720913 ILJ720913:ILL720913 IVF720913:IVH720913 JFB720913:JFD720913 JOX720913:JOZ720913 JYT720913:JYV720913 KIP720913:KIR720913 KSL720913:KSN720913 LCH720913:LCJ720913 LMD720913:LMF720913 LVZ720913:LWB720913 MFV720913:MFX720913 MPR720913:MPT720913 MZN720913:MZP720913 NJJ720913:NJL720913 NTF720913:NTH720913 ODB720913:ODD720913 OMX720913:OMZ720913 OWT720913:OWV720913 PGP720913:PGR720913 PQL720913:PQN720913 QAH720913:QAJ720913 QKD720913:QKF720913 QTZ720913:QUB720913 RDV720913:RDX720913 RNR720913:RNT720913 RXN720913:RXP720913 SHJ720913:SHL720913 SRF720913:SRH720913 TBB720913:TBD720913 TKX720913:TKZ720913 TUT720913:TUV720913 UEP720913:UER720913 UOL720913:UON720913 UYH720913:UYJ720913 VID720913:VIF720913 VRZ720913:VSB720913 WBV720913:WBX720913 WLR720913:WLT720913 WVN720913:WVP720913 JB786449:JD786449 SX786449:SZ786449 ACT786449:ACV786449 AMP786449:AMR786449 AWL786449:AWN786449 BGH786449:BGJ786449 BQD786449:BQF786449 BZZ786449:CAB786449 CJV786449:CJX786449 CTR786449:CTT786449 DDN786449:DDP786449 DNJ786449:DNL786449 DXF786449:DXH786449 EHB786449:EHD786449 EQX786449:EQZ786449 FAT786449:FAV786449 FKP786449:FKR786449 FUL786449:FUN786449 GEH786449:GEJ786449 GOD786449:GOF786449 GXZ786449:GYB786449 HHV786449:HHX786449 HRR786449:HRT786449 IBN786449:IBP786449 ILJ786449:ILL786449 IVF786449:IVH786449 JFB786449:JFD786449 JOX786449:JOZ786449 JYT786449:JYV786449 KIP786449:KIR786449 KSL786449:KSN786449 LCH786449:LCJ786449 LMD786449:LMF786449 LVZ786449:LWB786449 MFV786449:MFX786449 MPR786449:MPT786449 MZN786449:MZP786449 NJJ786449:NJL786449 NTF786449:NTH786449 ODB786449:ODD786449 OMX786449:OMZ786449 OWT786449:OWV786449 PGP786449:PGR786449 PQL786449:PQN786449 QAH786449:QAJ786449 QKD786449:QKF786449 QTZ786449:QUB786449 RDV786449:RDX786449 RNR786449:RNT786449 RXN786449:RXP786449 SHJ786449:SHL786449 SRF786449:SRH786449 TBB786449:TBD786449 TKX786449:TKZ786449 TUT786449:TUV786449 UEP786449:UER786449 UOL786449:UON786449 UYH786449:UYJ786449 VID786449:VIF786449 VRZ786449:VSB786449 WBV786449:WBX786449 WLR786449:WLT786449 WVN786449:WVP786449 JB851985:JD851985 SX851985:SZ851985 ACT851985:ACV851985 AMP851985:AMR851985 AWL851985:AWN851985 BGH851985:BGJ851985 BQD851985:BQF851985 BZZ851985:CAB851985 CJV851985:CJX851985 CTR851985:CTT851985 DDN851985:DDP851985 DNJ851985:DNL851985 DXF851985:DXH851985 EHB851985:EHD851985 EQX851985:EQZ851985 FAT851985:FAV851985 FKP851985:FKR851985 FUL851985:FUN851985 GEH851985:GEJ851985 GOD851985:GOF851985 GXZ851985:GYB851985 HHV851985:HHX851985 HRR851985:HRT851985 IBN851985:IBP851985 ILJ851985:ILL851985 IVF851985:IVH851985 JFB851985:JFD851985 JOX851985:JOZ851985 JYT851985:JYV851985 KIP851985:KIR851985 KSL851985:KSN851985 LCH851985:LCJ851985 LMD851985:LMF851985 LVZ851985:LWB851985 MFV851985:MFX851985 MPR851985:MPT851985 MZN851985:MZP851985 NJJ851985:NJL851985 NTF851985:NTH851985 ODB851985:ODD851985 OMX851985:OMZ851985 OWT851985:OWV851985 PGP851985:PGR851985 PQL851985:PQN851985 QAH851985:QAJ851985 QKD851985:QKF851985 QTZ851985:QUB851985 RDV851985:RDX851985 RNR851985:RNT851985 RXN851985:RXP851985 SHJ851985:SHL851985 SRF851985:SRH851985 TBB851985:TBD851985 TKX851985:TKZ851985 TUT851985:TUV851985 UEP851985:UER851985 UOL851985:UON851985 UYH851985:UYJ851985 VID851985:VIF851985 VRZ851985:VSB851985 WBV851985:WBX851985 WLR851985:WLT851985 WVN851985:WVP851985 JB917521:JD917521 SX917521:SZ917521 ACT917521:ACV917521 AMP917521:AMR917521 AWL917521:AWN917521 BGH917521:BGJ917521 BQD917521:BQF917521 BZZ917521:CAB917521 CJV917521:CJX917521 CTR917521:CTT917521 DDN917521:DDP917521 DNJ917521:DNL917521 DXF917521:DXH917521 EHB917521:EHD917521 EQX917521:EQZ917521 FAT917521:FAV917521 FKP917521:FKR917521 FUL917521:FUN917521 GEH917521:GEJ917521 GOD917521:GOF917521 GXZ917521:GYB917521 HHV917521:HHX917521 HRR917521:HRT917521 IBN917521:IBP917521 ILJ917521:ILL917521 IVF917521:IVH917521 JFB917521:JFD917521 JOX917521:JOZ917521 JYT917521:JYV917521 KIP917521:KIR917521 KSL917521:KSN917521 LCH917521:LCJ917521 LMD917521:LMF917521 LVZ917521:LWB917521 MFV917521:MFX917521 MPR917521:MPT917521 MZN917521:MZP917521 NJJ917521:NJL917521 NTF917521:NTH917521 ODB917521:ODD917521 OMX917521:OMZ917521 OWT917521:OWV917521 PGP917521:PGR917521 PQL917521:PQN917521 QAH917521:QAJ917521 QKD917521:QKF917521 QTZ917521:QUB917521 RDV917521:RDX917521 RNR917521:RNT917521 RXN917521:RXP917521 SHJ917521:SHL917521 SRF917521:SRH917521 TBB917521:TBD917521 TKX917521:TKZ917521 TUT917521:TUV917521 UEP917521:UER917521 UOL917521:UON917521 UYH917521:UYJ917521 VID917521:VIF917521 VRZ917521:VSB917521 WBV917521:WBX917521 WLR917521:WLT917521 WVN917521:WVP917521 JB983057:JD983057 SX983057:SZ983057 ACT983057:ACV983057 AMP983057:AMR983057 AWL983057:AWN983057 BGH983057:BGJ983057 BQD983057:BQF983057 BZZ983057:CAB983057 CJV983057:CJX983057 CTR983057:CTT983057 DDN983057:DDP983057 DNJ983057:DNL983057 DXF983057:DXH983057 EHB983057:EHD983057 EQX983057:EQZ983057 FAT983057:FAV983057 FKP983057:FKR983057 FUL983057:FUN983057 GEH983057:GEJ983057 GOD983057:GOF983057 GXZ983057:GYB983057 HHV983057:HHX983057 HRR983057:HRT983057 IBN983057:IBP983057 ILJ983057:ILL983057 IVF983057:IVH983057 JFB983057:JFD983057 JOX983057:JOZ983057 JYT983057:JYV983057 KIP983057:KIR983057 KSL983057:KSN983057 LCH983057:LCJ983057 LMD983057:LMF983057 LVZ983057:LWB983057 MFV983057:MFX983057 MPR983057:MPT983057 MZN983057:MZP983057 NJJ983057:NJL983057 NTF983057:NTH983057 ODB983057:ODD983057 OMX983057:OMZ983057 OWT983057:OWV983057 PGP983057:PGR983057 PQL983057:PQN983057 QAH983057:QAJ983057 QKD983057:QKF983057 QTZ983057:QUB983057 RDV983057:RDX983057 RNR983057:RNT983057 RXN983057:RXP983057 SHJ983057:SHL983057 SRF983057:SRH983057 TBB983057:TBD983057 TKX983057:TKZ983057 TUT983057:TUV983057 UEP983057:UER983057 UOL983057:UON983057 UYH983057:UYJ983057 VID983057:VIF983057 VRZ983057:VSB983057 WBV983057:WBX983057 WLR983057:WLT983057 WVN983057:WVP983057 G65553:H65553 G983057:H983057 G917521:H917521 G851985:H851985 G786449:H786449 G720913:H720913 G655377:H655377 G589841:H589841 G524305:H524305 G458769:H458769 G393233:H393233 G327697:H327697 G262161:H262161 G196625:H196625 G131089:H131089" xr:uid="{00000000-0002-0000-0000-000004000000}">
      <formula1>(0.07*G65551)/1</formula1>
    </dataValidation>
    <dataValidation type="decimal" operator="lessThan" allowBlank="1" showInputMessage="1" showErrorMessage="1" promptTitle="Tähelepanu!" prompt="SiM toetus on kuni 25% projekti kogukuludest." sqref="H131090 H65554 H983058 H917522 H851986 H786450 H720914 H655378 H589842 H524306 H458770 H393234 H327698 H262162 H196626" xr:uid="{00000000-0002-0000-0000-000005000000}">
      <formula1>G65554*0.25</formula1>
    </dataValidation>
    <dataValidation operator="equal" allowBlank="1" showErrorMessage="1" promptTitle="Tähelepanu!" prompt="AMIF tulu peab võrduma AMIF kuluga." sqref="B12" xr:uid="{00000000-0002-0000-0000-000006000000}"/>
    <dataValidation type="list" allowBlank="1" showInputMessage="1" showErrorMessage="1" promptTitle="Tähelepanu!" prompt="Vali nimekirjast projekti valdkond!" sqref="B9" xr:uid="{00000000-0002-0000-0000-000007000000}">
      <formula1>Valdkond</formula1>
    </dataValidation>
    <dataValidation type="list" allowBlank="1" showInputMessage="1" showErrorMessage="1" errorTitle="Tähelepanu!" error="Vali ühik nimekirjast" promptTitle="Tähelepanu!" prompt="Vali ühik nimekirjast" sqref="D52:D65 D48:D50 WVL56:WVL57 IZ56:IZ57 SV56:SV57 ACR56:ACR57 AMN56:AMN57 AWJ56:AWJ57 BGF56:BGF57 BQB56:BQB57 BZX56:BZX57 CJT56:CJT57 CTP56:CTP57 DDL56:DDL57 DNH56:DNH57 DXD56:DXD57 EGZ56:EGZ57 EQV56:EQV57 FAR56:FAR57 FKN56:FKN57 FUJ56:FUJ57 GEF56:GEF57 GOB56:GOB57 GXX56:GXX57 HHT56:HHT57 HRP56:HRP57 IBL56:IBL57 ILH56:ILH57 IVD56:IVD57 JEZ56:JEZ57 JOV56:JOV57 JYR56:JYR57 KIN56:KIN57 KSJ56:KSJ57 LCF56:LCF57 LMB56:LMB57 LVX56:LVX57 MFT56:MFT57 MPP56:MPP57 MZL56:MZL57 NJH56:NJH57 NTD56:NTD57 OCZ56:OCZ57 OMV56:OMV57 OWR56:OWR57 PGN56:PGN57 PQJ56:PQJ57 QAF56:QAF57 QKB56:QKB57 QTX56:QTX57 RDT56:RDT57 RNP56:RNP57 RXL56:RXL57 SHH56:SHH57 SRD56:SRD57 TAZ56:TAZ57 TKV56:TKV57 TUR56:TUR57 UEN56:UEN57 UOJ56:UOJ57 UYF56:UYF57 VIB56:VIB57 VRX56:VRX57 WBT56:WBT57 WLP56:WLP57 D37:D39 D41:D46" xr:uid="{00000000-0002-0000-0000-000008000000}">
      <formula1>Ühik</formula1>
    </dataValidation>
    <dataValidation type="decimal" operator="lessThanOrEqual" allowBlank="1" showInputMessage="1" showErrorMessage="1" errorTitle="Tähelepanu!" error="Sisestatud summa ületab 7% otsestest kuludest." promptTitle="Tähelepanu!" prompt="Kaudsed kulud moodustavad otsestest kuludest kuni 7%." sqref="G67" xr:uid="{00000000-0002-0000-0000-000009000000}">
      <formula1>ROUND(G66*7%,2)</formula1>
    </dataValidation>
    <dataValidation type="decimal" allowBlank="1" showInputMessage="1" showErrorMessage="1" errorTitle="Tähelepanu!" error="AMIF toetuse osakaal ei saa olla suurem kui 75%" promptTitle="Tähelepanu!" prompt="AMIF toetuse osakaal ei saa olla suurem kui 75%" sqref="D13" xr:uid="{00000000-0002-0000-0000-00000A000000}">
      <formula1>0</formula1>
      <formula2>75</formula2>
    </dataValidation>
    <dataValidation type="decimal" operator="equal" allowBlank="1" showInputMessage="1" showErrorMessage="1" errorTitle="Tähelepanu!" error="Tervik peab olema 100%" promptTitle="Tähelepanu!" prompt="Osakaalude summa peab olema 100%" sqref="D18" xr:uid="{00000000-0002-0000-0000-00000B000000}">
      <formula1>100</formula1>
    </dataValidation>
    <dataValidation type="decimal" operator="equal" allowBlank="1" showInputMessage="1" showErrorMessage="1" sqref="C18" xr:uid="{00000000-0002-0000-0000-00000C000000}">
      <formula1>C30</formula1>
    </dataValidation>
    <dataValidation type="custom" allowBlank="1" showInputMessage="1" showErrorMessage="1" sqref="D14" xr:uid="{00000000-0002-0000-0000-00000D000000}">
      <formula1>IF(SUM(D13:D17)&gt;100," ",100-(D13+D15+D16+D17))</formula1>
    </dataValidation>
  </dataValidations>
  <pageMargins left="0.7" right="0.7" top="0.75" bottom="0.75" header="0.3" footer="0.3"/>
  <pageSetup paperSize="9" orientation="portrait" r:id="rId1"/>
  <ignoredErrors>
    <ignoredError sqref="C15:C18 D18 G36 G41 G38:G39"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4"/>
  <sheetViews>
    <sheetView workbookViewId="0">
      <selection activeCell="A11" sqref="A11"/>
    </sheetView>
  </sheetViews>
  <sheetFormatPr defaultRowHeight="15" x14ac:dyDescent="0.25"/>
  <cols>
    <col min="1" max="1" width="64.5703125" bestFit="1" customWidth="1"/>
    <col min="2" max="2" width="7.5703125" bestFit="1" customWidth="1"/>
    <col min="3" max="3" width="11.85546875" bestFit="1" customWidth="1"/>
  </cols>
  <sheetData>
    <row r="1" spans="1:1" ht="15.75" x14ac:dyDescent="0.25">
      <c r="A1" s="18" t="s">
        <v>24</v>
      </c>
    </row>
    <row r="2" spans="1:1" ht="15.75" x14ac:dyDescent="0.25">
      <c r="A2" s="18" t="s">
        <v>25</v>
      </c>
    </row>
    <row r="3" spans="1:1" ht="15.75" x14ac:dyDescent="0.25">
      <c r="A3" s="18" t="s">
        <v>26</v>
      </c>
    </row>
    <row r="6" spans="1:1" ht="15.75" x14ac:dyDescent="0.25">
      <c r="A6" s="18" t="s">
        <v>36</v>
      </c>
    </row>
    <row r="7" spans="1:1" ht="15.75" x14ac:dyDescent="0.25">
      <c r="A7" s="18" t="s">
        <v>76</v>
      </c>
    </row>
    <row r="8" spans="1:1" s="15" customFormat="1" ht="15.75" x14ac:dyDescent="0.25">
      <c r="A8" s="18" t="s">
        <v>54</v>
      </c>
    </row>
    <row r="9" spans="1:1" ht="15.75" x14ac:dyDescent="0.25">
      <c r="A9" s="18" t="s">
        <v>55</v>
      </c>
    </row>
    <row r="12" spans="1:1" ht="15.75" x14ac:dyDescent="0.25">
      <c r="A12" s="18" t="s">
        <v>71</v>
      </c>
    </row>
    <row r="13" spans="1:1" ht="15.75" x14ac:dyDescent="0.25">
      <c r="A13" s="18" t="s">
        <v>72</v>
      </c>
    </row>
    <row r="14" spans="1:1" ht="15.75" x14ac:dyDescent="0.25">
      <c r="A14" s="18" t="s">
        <v>73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7C80"/>
  </sheetPr>
  <dimension ref="A1:M46"/>
  <sheetViews>
    <sheetView topLeftCell="A4" workbookViewId="0">
      <selection activeCell="H34" sqref="H34"/>
    </sheetView>
  </sheetViews>
  <sheetFormatPr defaultRowHeight="15" x14ac:dyDescent="0.25"/>
  <cols>
    <col min="1" max="1" width="7" customWidth="1"/>
    <col min="2" max="2" width="36.28515625" customWidth="1"/>
    <col min="3" max="3" width="15.140625" customWidth="1"/>
    <col min="4" max="4" width="20.28515625" customWidth="1"/>
    <col min="5" max="5" width="17.42578125" customWidth="1"/>
    <col min="6" max="6" width="20" customWidth="1"/>
    <col min="7" max="7" width="15.140625" customWidth="1"/>
    <col min="8" max="8" width="20" style="15" customWidth="1"/>
    <col min="9" max="9" width="15.140625" style="15" customWidth="1"/>
    <col min="10" max="10" width="17" customWidth="1"/>
    <col min="11" max="11" width="17.28515625" customWidth="1"/>
    <col min="12" max="12" width="16" customWidth="1"/>
    <col min="13" max="13" width="11.85546875" bestFit="1" customWidth="1"/>
  </cols>
  <sheetData>
    <row r="1" spans="1:12" s="15" customFormat="1" ht="15.75" x14ac:dyDescent="0.25">
      <c r="A1"/>
      <c r="B1" s="18"/>
      <c r="C1" s="18"/>
      <c r="D1" s="18"/>
      <c r="E1" s="18"/>
      <c r="F1" s="18"/>
      <c r="H1" s="18"/>
    </row>
    <row r="2" spans="1:12" s="15" customFormat="1" ht="15.75" x14ac:dyDescent="0.25">
      <c r="A2"/>
      <c r="B2" s="18"/>
      <c r="C2" s="18"/>
      <c r="D2" s="33"/>
      <c r="E2" s="18"/>
      <c r="F2" s="18"/>
      <c r="H2" s="18"/>
    </row>
    <row r="3" spans="1:12" s="15" customFormat="1" ht="15.75" x14ac:dyDescent="0.25">
      <c r="A3" s="76" t="s">
        <v>23</v>
      </c>
      <c r="B3" s="77"/>
      <c r="C3" s="77"/>
      <c r="D3" s="78"/>
      <c r="E3" s="18"/>
      <c r="F3" s="18"/>
      <c r="H3" s="18"/>
    </row>
    <row r="4" spans="1:12" s="15" customFormat="1" ht="15.75" x14ac:dyDescent="0.25">
      <c r="A4" s="3" t="s">
        <v>61</v>
      </c>
      <c r="B4" s="18"/>
      <c r="C4" s="18"/>
      <c r="D4" s="18"/>
      <c r="E4" s="18"/>
      <c r="F4" s="18"/>
      <c r="H4" s="18"/>
    </row>
    <row r="5" spans="1:12" s="15" customFormat="1" ht="15.75" x14ac:dyDescent="0.25">
      <c r="A5" s="33" t="s">
        <v>228</v>
      </c>
      <c r="B5" s="27"/>
      <c r="C5" s="27"/>
      <c r="D5" s="27"/>
      <c r="E5" s="27"/>
      <c r="F5" s="27"/>
      <c r="H5" s="27"/>
    </row>
    <row r="6" spans="1:12" s="15" customFormat="1" ht="15.75" x14ac:dyDescent="0.25">
      <c r="A6" s="33" t="s">
        <v>229</v>
      </c>
      <c r="B6" s="27"/>
      <c r="C6" s="27"/>
      <c r="D6" s="27"/>
      <c r="E6" s="27"/>
      <c r="F6" s="27"/>
      <c r="H6" s="27"/>
    </row>
    <row r="7" spans="1:12" ht="15.75" x14ac:dyDescent="0.25">
      <c r="A7" s="33" t="s">
        <v>230</v>
      </c>
      <c r="B7" s="27"/>
      <c r="C7" s="27"/>
      <c r="D7" s="27"/>
      <c r="E7" s="27"/>
      <c r="F7" s="27"/>
      <c r="H7" s="27"/>
    </row>
    <row r="8" spans="1:12" s="15" customFormat="1" ht="15.75" x14ac:dyDescent="0.25">
      <c r="A8" s="79"/>
      <c r="B8" s="27"/>
      <c r="C8" s="32"/>
      <c r="D8" s="32"/>
      <c r="E8" s="32"/>
      <c r="F8" s="32"/>
      <c r="G8" s="52"/>
      <c r="H8" s="32"/>
      <c r="I8" s="52"/>
    </row>
    <row r="9" spans="1:12" s="15" customFormat="1" ht="15.75" x14ac:dyDescent="0.25">
      <c r="A9" s="33"/>
      <c r="B9" s="27"/>
      <c r="C9" s="32"/>
      <c r="D9" s="32"/>
      <c r="E9" s="32"/>
      <c r="F9" s="32"/>
      <c r="G9" s="52"/>
      <c r="H9" s="32"/>
      <c r="I9" s="52"/>
    </row>
    <row r="10" spans="1:12" x14ac:dyDescent="0.25">
      <c r="A10" s="52" t="s">
        <v>67</v>
      </c>
    </row>
    <row r="11" spans="1:12" ht="15.75" x14ac:dyDescent="0.25">
      <c r="A11" s="34"/>
      <c r="B11" s="35"/>
      <c r="C11" s="35"/>
      <c r="D11" s="441" t="s">
        <v>62</v>
      </c>
      <c r="E11" s="441"/>
      <c r="F11" s="441"/>
      <c r="G11" s="441"/>
      <c r="H11" s="441"/>
      <c r="I11" s="441"/>
      <c r="J11" s="441"/>
      <c r="K11" s="441"/>
      <c r="L11" s="436" t="s">
        <v>56</v>
      </c>
    </row>
    <row r="12" spans="1:12" ht="15.75" x14ac:dyDescent="0.25">
      <c r="A12" s="34"/>
      <c r="B12" s="35"/>
      <c r="C12" s="35"/>
      <c r="D12" s="440" t="s">
        <v>69</v>
      </c>
      <c r="E12" s="53" t="s">
        <v>190</v>
      </c>
      <c r="F12" s="439" t="s">
        <v>69</v>
      </c>
      <c r="G12" s="53" t="s">
        <v>191</v>
      </c>
      <c r="H12" s="439" t="s">
        <v>69</v>
      </c>
      <c r="I12" s="53" t="s">
        <v>192</v>
      </c>
      <c r="J12" s="439" t="s">
        <v>69</v>
      </c>
      <c r="K12" s="53" t="s">
        <v>193</v>
      </c>
      <c r="L12" s="437"/>
    </row>
    <row r="13" spans="1:12" ht="15.75" x14ac:dyDescent="0.25">
      <c r="A13" s="34"/>
      <c r="B13" s="35" t="s">
        <v>13</v>
      </c>
      <c r="C13" s="35" t="s">
        <v>18</v>
      </c>
      <c r="D13" s="440"/>
      <c r="E13" s="53">
        <f>E19/C19</f>
        <v>0.39999995635955476</v>
      </c>
      <c r="F13" s="439"/>
      <c r="G13" s="53">
        <f>G19/C19</f>
        <v>0.20000001454681504</v>
      </c>
      <c r="H13" s="439"/>
      <c r="I13" s="53">
        <f>I19/C19</f>
        <v>0.20000001454681504</v>
      </c>
      <c r="J13" s="439"/>
      <c r="K13" s="53">
        <f>K19/C19</f>
        <v>0.20000001454681504</v>
      </c>
      <c r="L13" s="438"/>
    </row>
    <row r="14" spans="1:12" ht="15.75" x14ac:dyDescent="0.25">
      <c r="A14" s="37">
        <v>1</v>
      </c>
      <c r="B14" s="38" t="s">
        <v>3</v>
      </c>
      <c r="C14" s="58">
        <f>'A. Eelarve'!C13</f>
        <v>206230.71000000002</v>
      </c>
      <c r="D14" s="434" t="s">
        <v>194</v>
      </c>
      <c r="E14" s="58">
        <f>109989.7*0.75</f>
        <v>82492.274999999994</v>
      </c>
      <c r="F14" s="434" t="s">
        <v>195</v>
      </c>
      <c r="G14" s="58">
        <f>54994.86*0.75</f>
        <v>41246.145000000004</v>
      </c>
      <c r="H14" s="434" t="s">
        <v>196</v>
      </c>
      <c r="I14" s="58">
        <f>G14</f>
        <v>41246.145000000004</v>
      </c>
      <c r="J14" s="434" t="s">
        <v>197</v>
      </c>
      <c r="K14" s="58">
        <f>G14</f>
        <v>41246.145000000004</v>
      </c>
      <c r="L14" s="65">
        <f>'A. Eelarve'!D13</f>
        <v>75</v>
      </c>
    </row>
    <row r="15" spans="1:12" ht="15.75" x14ac:dyDescent="0.25">
      <c r="A15" s="37">
        <v>2</v>
      </c>
      <c r="B15" s="38" t="s">
        <v>15</v>
      </c>
      <c r="C15" s="58">
        <f>'A. Eelarve'!C14</f>
        <v>68743.570000000007</v>
      </c>
      <c r="D15" s="435"/>
      <c r="E15" s="58">
        <f>109989.7*0.25</f>
        <v>27497.424999999999</v>
      </c>
      <c r="F15" s="435"/>
      <c r="G15" s="58">
        <f>54994.86*0.25</f>
        <v>13748.715</v>
      </c>
      <c r="H15" s="435"/>
      <c r="I15" s="58">
        <f>G15</f>
        <v>13748.715</v>
      </c>
      <c r="J15" s="435"/>
      <c r="K15" s="58">
        <f>G15</f>
        <v>13748.715</v>
      </c>
      <c r="L15" s="65">
        <f>'A. Eelarve'!D14</f>
        <v>25</v>
      </c>
    </row>
    <row r="16" spans="1:12" ht="15.75" x14ac:dyDescent="0.25">
      <c r="A16" s="37">
        <v>3</v>
      </c>
      <c r="B16" s="38" t="s">
        <v>17</v>
      </c>
      <c r="C16" s="58">
        <f>'A. Eelarve'!C15</f>
        <v>0</v>
      </c>
      <c r="D16" s="39"/>
      <c r="E16" s="58">
        <v>0</v>
      </c>
      <c r="F16" s="39"/>
      <c r="G16" s="58">
        <v>0</v>
      </c>
      <c r="H16" s="39"/>
      <c r="I16" s="58">
        <v>0</v>
      </c>
      <c r="J16" s="39"/>
      <c r="K16" s="58">
        <v>0</v>
      </c>
      <c r="L16" s="65">
        <f>'A. Eelarve'!D15</f>
        <v>0</v>
      </c>
    </row>
    <row r="17" spans="1:13" ht="15.75" x14ac:dyDescent="0.25">
      <c r="A17" s="37">
        <v>4</v>
      </c>
      <c r="B17" s="38" t="s">
        <v>16</v>
      </c>
      <c r="C17" s="58">
        <f>'A. Eelarve'!C16</f>
        <v>0</v>
      </c>
      <c r="D17" s="39"/>
      <c r="E17" s="58">
        <v>0</v>
      </c>
      <c r="F17" s="39"/>
      <c r="G17" s="58">
        <v>0</v>
      </c>
      <c r="H17" s="39"/>
      <c r="I17" s="58">
        <v>0</v>
      </c>
      <c r="J17" s="39"/>
      <c r="K17" s="58">
        <v>0</v>
      </c>
      <c r="L17" s="65">
        <f>'A. Eelarve'!D16</f>
        <v>0</v>
      </c>
    </row>
    <row r="18" spans="1:13" ht="15.75" x14ac:dyDescent="0.25">
      <c r="A18" s="37">
        <v>5</v>
      </c>
      <c r="B18" s="38" t="s">
        <v>45</v>
      </c>
      <c r="C18" s="58">
        <f>'A. Eelarve'!C17</f>
        <v>0</v>
      </c>
      <c r="D18" s="39"/>
      <c r="E18" s="58">
        <v>0</v>
      </c>
      <c r="F18" s="39"/>
      <c r="G18" s="58">
        <v>0</v>
      </c>
      <c r="H18" s="39"/>
      <c r="I18" s="58">
        <v>0</v>
      </c>
      <c r="J18" s="39"/>
      <c r="K18" s="58">
        <v>0</v>
      </c>
      <c r="L18" s="65">
        <f>'A. Eelarve'!D17</f>
        <v>0</v>
      </c>
    </row>
    <row r="19" spans="1:13" ht="15.75" x14ac:dyDescent="0.25">
      <c r="A19" s="417" t="s">
        <v>57</v>
      </c>
      <c r="B19" s="418"/>
      <c r="C19" s="45">
        <f>SUM(C14:C18)</f>
        <v>274974.28000000003</v>
      </c>
      <c r="D19" s="45"/>
      <c r="E19" s="45">
        <f>SUM(E14:E18)</f>
        <v>109989.7</v>
      </c>
      <c r="F19" s="40"/>
      <c r="G19" s="45">
        <f>SUM(G14:G18)</f>
        <v>54994.86</v>
      </c>
      <c r="H19" s="40"/>
      <c r="I19" s="45">
        <f>SUM(I14:I18)</f>
        <v>54994.86</v>
      </c>
      <c r="J19" s="40"/>
      <c r="K19" s="45">
        <f>SUM(K14:K18)</f>
        <v>54994.86</v>
      </c>
      <c r="L19" s="45">
        <f>SUM(L14:L18)</f>
        <v>100</v>
      </c>
    </row>
    <row r="21" spans="1:13" x14ac:dyDescent="0.25">
      <c r="A21" s="52" t="s">
        <v>68</v>
      </c>
    </row>
    <row r="22" spans="1:13" ht="15" customHeight="1" x14ac:dyDescent="0.25">
      <c r="A22" s="445" t="s">
        <v>13</v>
      </c>
      <c r="B22" s="446"/>
      <c r="C22" s="442" t="s">
        <v>18</v>
      </c>
      <c r="D22" s="441" t="s">
        <v>62</v>
      </c>
      <c r="E22" s="453"/>
      <c r="F22" s="453"/>
      <c r="G22" s="453"/>
      <c r="H22" s="453"/>
      <c r="I22" s="453"/>
      <c r="J22" s="453"/>
      <c r="K22" s="453"/>
      <c r="L22" s="453"/>
      <c r="M22" s="442" t="s">
        <v>56</v>
      </c>
    </row>
    <row r="23" spans="1:13" ht="15.75" x14ac:dyDescent="0.25">
      <c r="A23" s="447"/>
      <c r="B23" s="448"/>
      <c r="C23" s="443"/>
      <c r="D23" s="451" t="s">
        <v>190</v>
      </c>
      <c r="E23" s="452"/>
      <c r="F23" s="451" t="s">
        <v>63</v>
      </c>
      <c r="G23" s="452"/>
      <c r="H23" s="451" t="s">
        <v>64</v>
      </c>
      <c r="I23" s="452"/>
      <c r="J23" s="451" t="s">
        <v>65</v>
      </c>
      <c r="K23" s="452"/>
      <c r="L23" s="93" t="s">
        <v>122</v>
      </c>
      <c r="M23" s="443"/>
    </row>
    <row r="24" spans="1:13" ht="47.25" x14ac:dyDescent="0.25">
      <c r="A24" s="449"/>
      <c r="B24" s="450"/>
      <c r="C24" s="444"/>
      <c r="D24" s="36" t="s">
        <v>66</v>
      </c>
      <c r="E24" s="55" t="s">
        <v>14</v>
      </c>
      <c r="F24" s="54" t="s">
        <v>66</v>
      </c>
      <c r="G24" s="55" t="s">
        <v>14</v>
      </c>
      <c r="H24" s="54" t="s">
        <v>66</v>
      </c>
      <c r="I24" s="55" t="s">
        <v>14</v>
      </c>
      <c r="J24" s="54" t="s">
        <v>66</v>
      </c>
      <c r="K24" s="55" t="s">
        <v>14</v>
      </c>
      <c r="L24" s="94" t="s">
        <v>14</v>
      </c>
      <c r="M24" s="444"/>
    </row>
    <row r="25" spans="1:13" ht="15.75" x14ac:dyDescent="0.25">
      <c r="A25" s="37">
        <v>1</v>
      </c>
      <c r="B25" s="38" t="s">
        <v>3</v>
      </c>
      <c r="C25" s="58">
        <f>E25+G25+K25</f>
        <v>123738.43</v>
      </c>
      <c r="D25" s="168">
        <v>43916</v>
      </c>
      <c r="E25" s="62">
        <v>82492.28</v>
      </c>
      <c r="F25" s="26">
        <v>44350</v>
      </c>
      <c r="G25" s="62">
        <v>41246.15</v>
      </c>
      <c r="H25" s="26"/>
      <c r="I25" s="62"/>
      <c r="J25" s="26"/>
      <c r="K25" s="62"/>
      <c r="L25" s="95">
        <f>IF(OR(K25="",0,'C. KULUARUANDE KOOND'!H11=0),0,'C. KULUARUANDE KOOND'!D11-'B. Maksetaotlus'!C25)</f>
        <v>0</v>
      </c>
      <c r="M25" s="65">
        <f>'A. Eelarve'!D13</f>
        <v>75</v>
      </c>
    </row>
    <row r="26" spans="1:13" ht="15.75" x14ac:dyDescent="0.25">
      <c r="A26" s="37">
        <v>2</v>
      </c>
      <c r="B26" s="38" t="s">
        <v>15</v>
      </c>
      <c r="C26" s="58">
        <f t="shared" ref="C26:C29" si="0">E26+G26+K26</f>
        <v>41246.15</v>
      </c>
      <c r="D26" s="168">
        <v>43916</v>
      </c>
      <c r="E26" s="62">
        <v>27497.43</v>
      </c>
      <c r="F26" s="26">
        <v>44350</v>
      </c>
      <c r="G26" s="62">
        <v>13748.72</v>
      </c>
      <c r="H26" s="26"/>
      <c r="I26" s="62"/>
      <c r="J26" s="26"/>
      <c r="K26" s="62"/>
      <c r="L26" s="95">
        <f>IF(OR(K26="",0,'C. KULUARUANDE KOOND'!H12=0),0,'C. KULUARUANDE KOOND'!D12-'B. Maksetaotlus'!C26)</f>
        <v>0</v>
      </c>
      <c r="M26" s="65">
        <f>L15</f>
        <v>25</v>
      </c>
    </row>
    <row r="27" spans="1:13" ht="15.75" x14ac:dyDescent="0.25">
      <c r="A27" s="37">
        <v>3</v>
      </c>
      <c r="B27" s="38" t="s">
        <v>17</v>
      </c>
      <c r="C27" s="58">
        <f t="shared" si="0"/>
        <v>0</v>
      </c>
      <c r="D27" s="26"/>
      <c r="E27" s="62"/>
      <c r="F27" s="26"/>
      <c r="G27" s="62"/>
      <c r="H27" s="26"/>
      <c r="I27" s="62"/>
      <c r="J27" s="26"/>
      <c r="K27" s="62"/>
      <c r="L27" s="95">
        <f>IF(OR(K27="",0,'C. KULUARUANDE KOOND'!H13=0),0,'C. KULUARUANDE KOOND'!D13-'B. Maksetaotlus'!C27)</f>
        <v>0</v>
      </c>
      <c r="M27" s="65">
        <f>'A. Eelarve'!D15</f>
        <v>0</v>
      </c>
    </row>
    <row r="28" spans="1:13" ht="15.75" x14ac:dyDescent="0.25">
      <c r="A28" s="37">
        <v>4</v>
      </c>
      <c r="B28" s="38" t="s">
        <v>16</v>
      </c>
      <c r="C28" s="58">
        <f t="shared" si="0"/>
        <v>0</v>
      </c>
      <c r="D28" s="26"/>
      <c r="E28" s="62"/>
      <c r="F28" s="26"/>
      <c r="G28" s="62"/>
      <c r="H28" s="26"/>
      <c r="I28" s="62"/>
      <c r="J28" s="26"/>
      <c r="K28" s="62"/>
      <c r="L28" s="95">
        <f>IF(OR(K28="",0,'C. KULUARUANDE KOOND'!H14=0),0,'C. KULUARUANDE KOOND'!D14-'B. Maksetaotlus'!C28)</f>
        <v>0</v>
      </c>
      <c r="M28" s="65">
        <f>'A. Eelarve'!D16</f>
        <v>0</v>
      </c>
    </row>
    <row r="29" spans="1:13" ht="15.75" x14ac:dyDescent="0.25">
      <c r="A29" s="37">
        <v>5</v>
      </c>
      <c r="B29" s="38" t="s">
        <v>45</v>
      </c>
      <c r="C29" s="58">
        <f t="shared" si="0"/>
        <v>0</v>
      </c>
      <c r="D29" s="26"/>
      <c r="E29" s="62"/>
      <c r="F29" s="26"/>
      <c r="G29" s="62"/>
      <c r="H29" s="26"/>
      <c r="I29" s="62"/>
      <c r="J29" s="26"/>
      <c r="K29" s="62"/>
      <c r="L29" s="95">
        <f>IF(OR(K29="",0,'C. KULUARUANDE KOOND'!H15=0),0,'C. KULUARUANDE KOOND'!D15-'B. Maksetaotlus'!C29)</f>
        <v>0</v>
      </c>
      <c r="M29" s="65">
        <f>'A. Eelarve'!D17</f>
        <v>0</v>
      </c>
    </row>
    <row r="30" spans="1:13" ht="15.75" x14ac:dyDescent="0.25">
      <c r="A30" s="417" t="s">
        <v>57</v>
      </c>
      <c r="B30" s="418"/>
      <c r="C30" s="40">
        <f>SUM(C25:C29)</f>
        <v>164984.57999999999</v>
      </c>
      <c r="D30" s="40"/>
      <c r="E30" s="45">
        <f>SUM(E25:E29)</f>
        <v>109989.70999999999</v>
      </c>
      <c r="F30" s="40"/>
      <c r="G30" s="45">
        <f>SUM(G25:G29)</f>
        <v>54994.87</v>
      </c>
      <c r="H30" s="40"/>
      <c r="I30" s="45">
        <f>SUM(I25:I29)</f>
        <v>0</v>
      </c>
      <c r="J30" s="40"/>
      <c r="K30" s="45">
        <f>SUM(K25:K29)</f>
        <v>0</v>
      </c>
      <c r="L30" s="45">
        <f>SUM(L25:L29)</f>
        <v>0</v>
      </c>
      <c r="M30" s="45">
        <f>SUM(M25:M29)</f>
        <v>100</v>
      </c>
    </row>
    <row r="31" spans="1:13" ht="15.75" thickBot="1" x14ac:dyDescent="0.3"/>
    <row r="32" spans="1:13" x14ac:dyDescent="0.25">
      <c r="A32" s="96" t="s">
        <v>123</v>
      </c>
      <c r="B32" s="97"/>
      <c r="C32" s="97"/>
      <c r="D32" s="97"/>
      <c r="E32" s="97"/>
      <c r="F32" s="98"/>
      <c r="H32" s="100"/>
    </row>
    <row r="33" spans="1:8" x14ac:dyDescent="0.25">
      <c r="A33" s="99"/>
      <c r="B33" s="100"/>
      <c r="C33" s="100"/>
      <c r="D33" s="100"/>
      <c r="E33" s="100"/>
      <c r="F33" s="101"/>
      <c r="H33" s="100"/>
    </row>
    <row r="34" spans="1:8" ht="15.75" thickBot="1" x14ac:dyDescent="0.3">
      <c r="A34" s="102" t="s">
        <v>827</v>
      </c>
      <c r="B34" s="103"/>
      <c r="C34" s="103"/>
      <c r="D34" s="103"/>
      <c r="E34" s="103"/>
      <c r="F34" s="104"/>
      <c r="H34" s="100"/>
    </row>
    <row r="35" spans="1:8" s="15" customFormat="1" ht="15.75" thickBot="1" x14ac:dyDescent="0.3">
      <c r="A35" s="102" t="s">
        <v>1483</v>
      </c>
      <c r="F35" s="104"/>
    </row>
    <row r="36" spans="1:8" s="15" customFormat="1" x14ac:dyDescent="0.25"/>
    <row r="37" spans="1:8" s="15" customFormat="1" x14ac:dyDescent="0.25">
      <c r="A37" s="90" t="s">
        <v>88</v>
      </c>
      <c r="B37" s="80"/>
    </row>
    <row r="38" spans="1:8" s="15" customFormat="1" x14ac:dyDescent="0.25">
      <c r="A38" s="90" t="s">
        <v>828</v>
      </c>
      <c r="B38" s="80"/>
    </row>
    <row r="39" spans="1:8" s="15" customFormat="1" x14ac:dyDescent="0.25">
      <c r="A39" s="90" t="s">
        <v>829</v>
      </c>
      <c r="B39" s="80"/>
    </row>
    <row r="40" spans="1:8" x14ac:dyDescent="0.25">
      <c r="A40" s="91" t="s">
        <v>124</v>
      </c>
      <c r="B40" s="80"/>
    </row>
    <row r="41" spans="1:8" s="15" customFormat="1" x14ac:dyDescent="0.25">
      <c r="A41" s="71"/>
    </row>
    <row r="42" spans="1:8" s="15" customFormat="1" x14ac:dyDescent="0.25">
      <c r="A42" s="71"/>
    </row>
    <row r="43" spans="1:8" x14ac:dyDescent="0.25">
      <c r="A43" t="s">
        <v>89</v>
      </c>
    </row>
    <row r="44" spans="1:8" x14ac:dyDescent="0.25">
      <c r="A44" s="90" t="s">
        <v>828</v>
      </c>
    </row>
    <row r="45" spans="1:8" x14ac:dyDescent="0.25">
      <c r="A45" s="90" t="s">
        <v>829</v>
      </c>
    </row>
    <row r="46" spans="1:8" x14ac:dyDescent="0.25">
      <c r="A46" s="71" t="s">
        <v>124</v>
      </c>
    </row>
  </sheetData>
  <sheetProtection selectLockedCells="1"/>
  <mergeCells count="20">
    <mergeCell ref="M22:M24"/>
    <mergeCell ref="C22:C24"/>
    <mergeCell ref="A22:B24"/>
    <mergeCell ref="A19:B19"/>
    <mergeCell ref="A30:B30"/>
    <mergeCell ref="D23:E23"/>
    <mergeCell ref="F23:G23"/>
    <mergeCell ref="J23:K23"/>
    <mergeCell ref="D22:L22"/>
    <mergeCell ref="H23:I23"/>
    <mergeCell ref="D14:D15"/>
    <mergeCell ref="L11:L13"/>
    <mergeCell ref="F12:F13"/>
    <mergeCell ref="J12:J13"/>
    <mergeCell ref="D12:D13"/>
    <mergeCell ref="D11:K11"/>
    <mergeCell ref="H12:H13"/>
    <mergeCell ref="F14:F15"/>
    <mergeCell ref="H14:H15"/>
    <mergeCell ref="J14:J15"/>
  </mergeCells>
  <conditionalFormatting sqref="L19">
    <cfRule type="cellIs" dxfId="25" priority="4" operator="equal">
      <formula>0</formula>
    </cfRule>
    <cfRule type="cellIs" dxfId="24" priority="5" operator="lessThan">
      <formula>100</formula>
    </cfRule>
    <cfRule type="cellIs" dxfId="23" priority="6" operator="greaterThan">
      <formula>100</formula>
    </cfRule>
  </conditionalFormatting>
  <conditionalFormatting sqref="M30">
    <cfRule type="cellIs" dxfId="22" priority="1" operator="equal">
      <formula>0</formula>
    </cfRule>
    <cfRule type="cellIs" dxfId="21" priority="2" operator="lessThan">
      <formula>100</formula>
    </cfRule>
    <cfRule type="cellIs" dxfId="20" priority="3" operator="greaterThan">
      <formula>100</formula>
    </cfRule>
  </conditionalFormatting>
  <dataValidations count="3">
    <dataValidation type="decimal" operator="equal" allowBlank="1" showInputMessage="1" showErrorMessage="1" errorTitle="Tähelepanu!" error="Tervik peab olema 100%" promptTitle="Tähelepanu!" prompt="Osakaalude summa peab olema 100%" sqref="L19 M30" xr:uid="{00000000-0002-0000-0100-000000000000}">
      <formula1>100</formula1>
    </dataValidation>
    <dataValidation type="decimal" allowBlank="1" showInputMessage="1" showErrorMessage="1" errorTitle="Tähelepanu!" error="AMIF toetuse osakaal ei saa olla suurem kui 75%" promptTitle="Tähelepanu!" prompt="AMIF toetuse osakaal ei saa olla suurem kui 75%" sqref="L14 M25" xr:uid="{00000000-0002-0000-0100-000001000000}">
      <formula1>0</formula1>
      <formula2>75</formula2>
    </dataValidation>
    <dataValidation operator="equal" allowBlank="1" showErrorMessage="1" promptTitle="Tähelepanu!" prompt="AMIF tulu peab võrduma AMIF kuluga." sqref="B13 A22" xr:uid="{00000000-0002-0000-0100-000002000000}"/>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Q36"/>
  <sheetViews>
    <sheetView topLeftCell="A4" zoomScale="80" zoomScaleNormal="80" workbookViewId="0">
      <selection activeCell="K19" sqref="K19"/>
    </sheetView>
  </sheetViews>
  <sheetFormatPr defaultColWidth="9.140625" defaultRowHeight="15.75" x14ac:dyDescent="0.25"/>
  <cols>
    <col min="1" max="1" width="18.28515625" style="1" customWidth="1"/>
    <col min="2" max="2" width="41.85546875" style="1" customWidth="1"/>
    <col min="3" max="3" width="17.28515625" style="1" customWidth="1"/>
    <col min="4" max="4" width="19" style="1" customWidth="1"/>
    <col min="5" max="5" width="18.140625" style="18" customWidth="1"/>
    <col min="6" max="6" width="18.7109375" style="18" customWidth="1"/>
    <col min="7" max="7" width="18.140625" style="1" customWidth="1"/>
    <col min="8" max="8" width="18.7109375" style="1" customWidth="1"/>
    <col min="9" max="9" width="11.42578125" style="1" customWidth="1"/>
    <col min="10" max="12" width="9.140625" style="1"/>
    <col min="13" max="13" width="9.140625" style="1" customWidth="1"/>
    <col min="14" max="15" width="9.140625" style="1"/>
    <col min="16" max="16" width="10.7109375" style="1" customWidth="1"/>
    <col min="17" max="17" width="8.85546875" style="1" customWidth="1"/>
    <col min="18" max="16384" width="9.140625" style="1"/>
  </cols>
  <sheetData>
    <row r="1" spans="1:17" s="18" customFormat="1" x14ac:dyDescent="0.25">
      <c r="A1"/>
    </row>
    <row r="2" spans="1:17" s="18" customFormat="1" x14ac:dyDescent="0.25">
      <c r="A2" s="76" t="s">
        <v>23</v>
      </c>
      <c r="B2" s="77"/>
      <c r="D2" s="33"/>
    </row>
    <row r="3" spans="1:17" x14ac:dyDescent="0.25">
      <c r="A3" s="3" t="s">
        <v>0</v>
      </c>
      <c r="L3" s="6"/>
    </row>
    <row r="4" spans="1:17" s="27" customFormat="1" x14ac:dyDescent="0.25">
      <c r="A4" s="33" t="s">
        <v>42</v>
      </c>
      <c r="B4" s="27" t="s">
        <v>205</v>
      </c>
      <c r="L4" s="32"/>
    </row>
    <row r="5" spans="1:17" s="27" customFormat="1" x14ac:dyDescent="0.25">
      <c r="A5" s="33" t="s">
        <v>232</v>
      </c>
      <c r="B5" s="27" t="s">
        <v>155</v>
      </c>
    </row>
    <row r="6" spans="1:17" s="27" customFormat="1" x14ac:dyDescent="0.25">
      <c r="A6" s="33" t="s">
        <v>231</v>
      </c>
      <c r="B6" s="27" t="s">
        <v>206</v>
      </c>
    </row>
    <row r="7" spans="1:17" s="27" customFormat="1" x14ac:dyDescent="0.25">
      <c r="A7" s="79"/>
    </row>
    <row r="8" spans="1:17" s="27" customFormat="1" x14ac:dyDescent="0.25">
      <c r="A8" s="86"/>
      <c r="C8" s="32"/>
      <c r="D8" s="32"/>
      <c r="E8" s="32"/>
      <c r="F8" s="32"/>
      <c r="G8" s="32"/>
      <c r="H8" s="32"/>
      <c r="I8" s="32"/>
      <c r="J8" s="32"/>
      <c r="K8" s="32"/>
      <c r="L8" s="32"/>
      <c r="M8" s="32"/>
      <c r="N8" s="32"/>
      <c r="O8" s="32"/>
      <c r="P8" s="32"/>
      <c r="Q8" s="32"/>
    </row>
    <row r="9" spans="1:17" x14ac:dyDescent="0.25">
      <c r="A9" s="456" t="s">
        <v>130</v>
      </c>
      <c r="B9" s="456"/>
      <c r="C9" s="22"/>
      <c r="D9" s="22"/>
    </row>
    <row r="10" spans="1:17" ht="47.25" x14ac:dyDescent="0.25">
      <c r="A10" s="34"/>
      <c r="B10" s="35" t="s">
        <v>13</v>
      </c>
      <c r="C10" s="36" t="s">
        <v>131</v>
      </c>
      <c r="D10" s="36" t="s">
        <v>129</v>
      </c>
      <c r="E10" s="85" t="s">
        <v>200</v>
      </c>
      <c r="F10" s="85" t="s">
        <v>201</v>
      </c>
      <c r="G10" s="85" t="s">
        <v>202</v>
      </c>
      <c r="H10" s="85" t="s">
        <v>203</v>
      </c>
      <c r="I10" s="23" t="s">
        <v>56</v>
      </c>
    </row>
    <row r="11" spans="1:17" x14ac:dyDescent="0.25">
      <c r="A11" s="37">
        <v>1</v>
      </c>
      <c r="B11" s="38" t="s">
        <v>3</v>
      </c>
      <c r="C11" s="58">
        <f>'A. Eelarve'!C13</f>
        <v>206230.71000000002</v>
      </c>
      <c r="D11" s="58">
        <f>SUM(E11:H11)</f>
        <v>137474.56567500002</v>
      </c>
      <c r="E11" s="20">
        <f>E28*0.75</f>
        <v>63077.767949999979</v>
      </c>
      <c r="F11" s="20">
        <f>F28*0.75</f>
        <v>74396.797725000026</v>
      </c>
      <c r="G11" s="20">
        <f>G28*0.75</f>
        <v>0</v>
      </c>
      <c r="H11" s="20">
        <f>H28*0.75</f>
        <v>0</v>
      </c>
      <c r="I11" s="59">
        <f>'A. Eelarve'!D13</f>
        <v>75</v>
      </c>
    </row>
    <row r="12" spans="1:17" x14ac:dyDescent="0.25">
      <c r="A12" s="37">
        <v>2</v>
      </c>
      <c r="B12" s="38" t="s">
        <v>15</v>
      </c>
      <c r="C12" s="58">
        <f>'A. Eelarve'!C14</f>
        <v>68743.570000000007</v>
      </c>
      <c r="D12" s="58">
        <f>SUM(E12:H12)</f>
        <v>45824.855225000007</v>
      </c>
      <c r="E12" s="20">
        <f>E28*0.25</f>
        <v>21025.922649999993</v>
      </c>
      <c r="F12" s="20">
        <f>F28*0.25</f>
        <v>24798.93257500001</v>
      </c>
      <c r="G12" s="20">
        <f>G28*0.25</f>
        <v>0</v>
      </c>
      <c r="H12" s="20">
        <f>H28*0.25</f>
        <v>0</v>
      </c>
      <c r="I12" s="59">
        <f>'A. Eelarve'!D14</f>
        <v>25</v>
      </c>
      <c r="J12" s="6"/>
    </row>
    <row r="13" spans="1:17" s="18" customFormat="1" x14ac:dyDescent="0.25">
      <c r="A13" s="37">
        <v>3</v>
      </c>
      <c r="B13" s="38" t="s">
        <v>17</v>
      </c>
      <c r="C13" s="58">
        <f>'A. Eelarve'!C15</f>
        <v>0</v>
      </c>
      <c r="D13" s="58">
        <f t="shared" ref="D12:D15" si="0">SUM(E13:H13)</f>
        <v>0</v>
      </c>
      <c r="E13" s="20"/>
      <c r="F13" s="20"/>
      <c r="G13" s="20"/>
      <c r="H13" s="20"/>
      <c r="I13" s="59">
        <f>'A. Eelarve'!D15</f>
        <v>0</v>
      </c>
      <c r="J13" s="6"/>
    </row>
    <row r="14" spans="1:17" x14ac:dyDescent="0.25">
      <c r="A14" s="37">
        <v>4</v>
      </c>
      <c r="B14" s="38" t="s">
        <v>16</v>
      </c>
      <c r="C14" s="58">
        <f>'A. Eelarve'!C16</f>
        <v>0</v>
      </c>
      <c r="D14" s="58">
        <f t="shared" si="0"/>
        <v>0</v>
      </c>
      <c r="E14" s="20"/>
      <c r="F14" s="20"/>
      <c r="G14" s="20"/>
      <c r="H14" s="20"/>
      <c r="I14" s="59">
        <f>'A. Eelarve'!D16</f>
        <v>0</v>
      </c>
    </row>
    <row r="15" spans="1:17" s="18" customFormat="1" x14ac:dyDescent="0.25">
      <c r="A15" s="37">
        <v>5</v>
      </c>
      <c r="B15" s="38" t="s">
        <v>45</v>
      </c>
      <c r="C15" s="58">
        <f>'A. Eelarve'!C17</f>
        <v>0</v>
      </c>
      <c r="D15" s="58">
        <f t="shared" si="0"/>
        <v>0</v>
      </c>
      <c r="E15" s="20"/>
      <c r="F15" s="20"/>
      <c r="G15" s="20"/>
      <c r="H15" s="20"/>
      <c r="I15" s="59">
        <f>'A. Eelarve'!D17</f>
        <v>0</v>
      </c>
    </row>
    <row r="16" spans="1:17" x14ac:dyDescent="0.25">
      <c r="A16" s="417" t="s">
        <v>57</v>
      </c>
      <c r="B16" s="418"/>
      <c r="C16" s="45">
        <f t="shared" ref="C16:I16" si="1">SUM(C11:C15)</f>
        <v>274974.28000000003</v>
      </c>
      <c r="D16" s="45">
        <f t="shared" si="1"/>
        <v>183299.42090000003</v>
      </c>
      <c r="E16" s="45">
        <f t="shared" si="1"/>
        <v>84103.690599999973</v>
      </c>
      <c r="F16" s="45">
        <f t="shared" si="1"/>
        <v>99195.730300000039</v>
      </c>
      <c r="G16" s="45">
        <f t="shared" si="1"/>
        <v>0</v>
      </c>
      <c r="H16" s="45">
        <f t="shared" si="1"/>
        <v>0</v>
      </c>
      <c r="I16" s="24">
        <f t="shared" si="1"/>
        <v>100</v>
      </c>
    </row>
    <row r="18" spans="1:12" s="18" customFormat="1" x14ac:dyDescent="0.25">
      <c r="A18" s="8" t="s">
        <v>84</v>
      </c>
      <c r="B18" s="1"/>
      <c r="C18" s="7"/>
      <c r="D18" s="6"/>
      <c r="E18" s="6"/>
      <c r="F18" s="6"/>
      <c r="G18" s="6"/>
      <c r="H18" s="6"/>
      <c r="I18" s="6"/>
    </row>
    <row r="19" spans="1:12" ht="78.75" customHeight="1" x14ac:dyDescent="0.25">
      <c r="A19" s="125" t="s">
        <v>1</v>
      </c>
      <c r="B19" s="125" t="s">
        <v>2</v>
      </c>
      <c r="C19" s="124" t="s">
        <v>10</v>
      </c>
      <c r="D19" s="28" t="s">
        <v>204</v>
      </c>
      <c r="E19" s="126" t="s">
        <v>200</v>
      </c>
      <c r="F19" s="126" t="s">
        <v>201</v>
      </c>
      <c r="G19" s="85" t="s">
        <v>202</v>
      </c>
      <c r="H19" s="85" t="s">
        <v>203</v>
      </c>
      <c r="I19" s="29" t="s">
        <v>4</v>
      </c>
    </row>
    <row r="20" spans="1:12" s="14" customFormat="1" x14ac:dyDescent="0.25">
      <c r="A20" s="10" t="s">
        <v>35</v>
      </c>
      <c r="B20" s="10" t="s">
        <v>5</v>
      </c>
      <c r="C20" s="66">
        <f>'A. Eelarve'!C22</f>
        <v>59166.36</v>
      </c>
      <c r="D20" s="66">
        <f>SUM(E20:H20)</f>
        <v>31590.18</v>
      </c>
      <c r="E20" s="66">
        <f>'C1. Tööjõukulud'!G94</f>
        <v>15453.900000000001</v>
      </c>
      <c r="F20" s="66">
        <f>'C1. Tööjõukulud'!G176</f>
        <v>16136.28</v>
      </c>
      <c r="G20" s="66">
        <f>'C1. Tööjõukulud'!G195</f>
        <v>0</v>
      </c>
      <c r="H20" s="66">
        <f>'C1. Tööjõukulud'!G214</f>
        <v>0</v>
      </c>
      <c r="I20" s="66">
        <f>IFERROR(ROUND(D20/C20*100,2),0)</f>
        <v>53.39</v>
      </c>
      <c r="L20"/>
    </row>
    <row r="21" spans="1:12" x14ac:dyDescent="0.25">
      <c r="A21" s="10" t="s">
        <v>6</v>
      </c>
      <c r="B21" s="88" t="s">
        <v>115</v>
      </c>
      <c r="C21" s="66">
        <f>'A. Eelarve'!C23</f>
        <v>3680</v>
      </c>
      <c r="D21" s="66">
        <f t="shared" ref="D21:D25" si="2">SUM(E21:H21)</f>
        <v>712.73</v>
      </c>
      <c r="E21" s="66">
        <f>'C2. Sõidu- ja lähetuskulud'!G17</f>
        <v>470.24</v>
      </c>
      <c r="F21" s="66">
        <f>'C2. Sõidu- ja lähetuskulud'!G29</f>
        <v>242.48999999999998</v>
      </c>
      <c r="G21" s="66">
        <f>'C2. Sõidu- ja lähetuskulud'!G47</f>
        <v>0</v>
      </c>
      <c r="H21" s="66">
        <f>'C2. Sõidu- ja lähetuskulud'!G65</f>
        <v>0</v>
      </c>
      <c r="I21" s="66">
        <f t="shared" ref="I21:I28" si="3">IFERROR(ROUND(D21/C21*100,2),0)</f>
        <v>19.37</v>
      </c>
      <c r="L21"/>
    </row>
    <row r="22" spans="1:12" s="18" customFormat="1" x14ac:dyDescent="0.25">
      <c r="A22" s="10" t="s">
        <v>7</v>
      </c>
      <c r="B22" s="11" t="s">
        <v>79</v>
      </c>
      <c r="C22" s="66">
        <f>'A. Eelarve'!C24</f>
        <v>33505</v>
      </c>
      <c r="D22" s="66">
        <f t="shared" si="2"/>
        <v>17519.86</v>
      </c>
      <c r="E22" s="66">
        <f>'C3. Seadmed, kinnisvara'!G35</f>
        <v>7940.2800000000007</v>
      </c>
      <c r="F22" s="66">
        <f>'C3. Seadmed, kinnisvara'!G79</f>
        <v>9579.5800000000017</v>
      </c>
      <c r="G22" s="66">
        <f>'C3. Seadmed, kinnisvara'!G97</f>
        <v>0</v>
      </c>
      <c r="H22" s="66">
        <f>'C3. Seadmed, kinnisvara'!G115</f>
        <v>0</v>
      </c>
      <c r="I22" s="66">
        <f>IFERROR(ROUND(D22/C22*100,2),0)</f>
        <v>52.29</v>
      </c>
    </row>
    <row r="23" spans="1:12" x14ac:dyDescent="0.25">
      <c r="A23" s="10" t="s">
        <v>53</v>
      </c>
      <c r="B23" s="89" t="s">
        <v>117</v>
      </c>
      <c r="C23" s="66">
        <f>'A. Eelarve'!C25</f>
        <v>1390</v>
      </c>
      <c r="D23" s="66">
        <f t="shared" si="2"/>
        <v>1215.5999999999999</v>
      </c>
      <c r="E23" s="66">
        <f>' C4. EL avalikustamise kulud'!G10</f>
        <v>1215.5999999999999</v>
      </c>
      <c r="F23" s="66">
        <f>' C4. EL avalikustamise kulud'!G28</f>
        <v>0</v>
      </c>
      <c r="G23" s="66">
        <f>' C4. EL avalikustamise kulud'!G46</f>
        <v>0</v>
      </c>
      <c r="H23" s="66">
        <f>' C4. EL avalikustamise kulud'!G64</f>
        <v>0</v>
      </c>
      <c r="I23" s="66">
        <f>IFERROR(ROUND(D23/C23*100,2),0)</f>
        <v>87.45</v>
      </c>
    </row>
    <row r="24" spans="1:12" x14ac:dyDescent="0.25">
      <c r="A24" s="10" t="s">
        <v>77</v>
      </c>
      <c r="B24" s="89" t="s">
        <v>116</v>
      </c>
      <c r="C24" s="66">
        <f>'A. Eelarve'!C26</f>
        <v>151743.95000000001</v>
      </c>
      <c r="D24" s="66">
        <f t="shared" si="2"/>
        <v>118043.51000000001</v>
      </c>
      <c r="E24" s="66">
        <f>' C5. Sihtrühmaga seotud kulud'!G329</f>
        <v>53301.019999999975</v>
      </c>
      <c r="F24" s="66">
        <f>' C5. Sihtrühmaga seotud kulud'!G750</f>
        <v>64742.490000000042</v>
      </c>
      <c r="G24" s="66">
        <f>' C5. Sihtrühmaga seotud kulud'!G768</f>
        <v>0</v>
      </c>
      <c r="H24" s="66">
        <f>' C5. Sihtrühmaga seotud kulud'!G786</f>
        <v>0</v>
      </c>
      <c r="I24" s="66">
        <f t="shared" si="3"/>
        <v>77.790000000000006</v>
      </c>
    </row>
    <row r="25" spans="1:12" s="18" customFormat="1" x14ac:dyDescent="0.25">
      <c r="A25" s="10" t="s">
        <v>78</v>
      </c>
      <c r="B25" s="11" t="s">
        <v>81</v>
      </c>
      <c r="C25" s="66">
        <f>'A. Eelarve'!C27</f>
        <v>7500</v>
      </c>
      <c r="D25" s="66">
        <f t="shared" si="2"/>
        <v>2225.9900000000002</v>
      </c>
      <c r="E25" s="66">
        <f>'C6. Muud otsesed kulud'!G29</f>
        <v>220.54</v>
      </c>
      <c r="F25" s="66">
        <f>'C6. Muud otsesed kulud'!G47</f>
        <v>2005.45</v>
      </c>
      <c r="G25" s="66">
        <f>'C6. Muud otsesed kulud'!G65</f>
        <v>0</v>
      </c>
      <c r="H25" s="66">
        <f>'C6. Muud otsesed kulud'!G83</f>
        <v>0</v>
      </c>
      <c r="I25" s="66">
        <f t="shared" si="3"/>
        <v>29.68</v>
      </c>
    </row>
    <row r="26" spans="1:12" x14ac:dyDescent="0.25">
      <c r="A26" s="12"/>
      <c r="B26" s="13" t="s">
        <v>41</v>
      </c>
      <c r="C26" s="67">
        <f>SUM(C20:C25)</f>
        <v>256985.31</v>
      </c>
      <c r="D26" s="67">
        <f>SUM(D20:D25)</f>
        <v>171307.87</v>
      </c>
      <c r="E26" s="67">
        <f>SUM(E20:E25)</f>
        <v>78601.579999999973</v>
      </c>
      <c r="F26" s="67">
        <f t="shared" ref="F26" si="4">SUM(F20:F25)</f>
        <v>92706.290000000037</v>
      </c>
      <c r="G26" s="67">
        <f>SUM(G20:G25)</f>
        <v>0</v>
      </c>
      <c r="H26" s="67">
        <f>SUM(H20:H25)</f>
        <v>0</v>
      </c>
      <c r="I26" s="67">
        <f>IFERROR(ROUND(D26/C26*100,2),0)</f>
        <v>66.66</v>
      </c>
    </row>
    <row r="27" spans="1:12" x14ac:dyDescent="0.25">
      <c r="A27" s="12"/>
      <c r="B27" s="13" t="s">
        <v>12</v>
      </c>
      <c r="C27" s="67">
        <f>'A. Eelarve'!C29</f>
        <v>17988.97</v>
      </c>
      <c r="D27" s="67">
        <f>SUM(E27:H27)</f>
        <v>11991.550900000002</v>
      </c>
      <c r="E27" s="67">
        <f>E26*7%</f>
        <v>5502.1105999999982</v>
      </c>
      <c r="F27" s="67">
        <f>F26*7%</f>
        <v>6489.4403000000029</v>
      </c>
      <c r="G27" s="67">
        <v>0</v>
      </c>
      <c r="H27" s="67">
        <v>0</v>
      </c>
      <c r="I27" s="66">
        <f t="shared" si="3"/>
        <v>66.66</v>
      </c>
    </row>
    <row r="28" spans="1:12" x14ac:dyDescent="0.25">
      <c r="A28" s="9"/>
      <c r="B28" s="10" t="s">
        <v>9</v>
      </c>
      <c r="C28" s="66">
        <f>SUM(C26:C27)</f>
        <v>274974.28000000003</v>
      </c>
      <c r="D28" s="66">
        <f>SUM(D26:D27)</f>
        <v>183299.4209</v>
      </c>
      <c r="E28" s="66">
        <f>SUM(E26:E27)</f>
        <v>84103.690599999973</v>
      </c>
      <c r="F28" s="66">
        <f t="shared" ref="F28" si="5">SUM(F26:F27)</f>
        <v>99195.730300000039</v>
      </c>
      <c r="G28" s="66">
        <f t="shared" ref="G28:H28" si="6">SUM(G26:G27)</f>
        <v>0</v>
      </c>
      <c r="H28" s="66">
        <f t="shared" si="6"/>
        <v>0</v>
      </c>
      <c r="I28" s="66">
        <f t="shared" si="3"/>
        <v>66.66</v>
      </c>
    </row>
    <row r="29" spans="1:12" x14ac:dyDescent="0.25">
      <c r="A29"/>
      <c r="B29"/>
      <c r="C29"/>
      <c r="D29"/>
      <c r="F29" s="68"/>
      <c r="H29" s="68"/>
    </row>
    <row r="30" spans="1:12" s="18" customFormat="1" x14ac:dyDescent="0.25">
      <c r="A30" s="73"/>
      <c r="B30" s="74"/>
      <c r="C30" s="75"/>
      <c r="D30"/>
      <c r="E30" s="15"/>
      <c r="G30"/>
    </row>
    <row r="31" spans="1:12" x14ac:dyDescent="0.25">
      <c r="A31" s="17" t="s">
        <v>199</v>
      </c>
    </row>
    <row r="32" spans="1:12" x14ac:dyDescent="0.25">
      <c r="A32" s="454" t="s">
        <v>75</v>
      </c>
      <c r="B32" s="455"/>
      <c r="C32" s="56" t="s">
        <v>74</v>
      </c>
      <c r="D32" s="56" t="s">
        <v>46</v>
      </c>
      <c r="E32" s="15"/>
      <c r="F32" s="15"/>
      <c r="G32"/>
      <c r="H32"/>
    </row>
    <row r="33" spans="1:8" ht="47.25" x14ac:dyDescent="0.25">
      <c r="A33" s="19">
        <v>1</v>
      </c>
      <c r="B33" s="2" t="s">
        <v>19</v>
      </c>
      <c r="C33" s="57" t="s">
        <v>72</v>
      </c>
      <c r="D33" s="30"/>
      <c r="E33" s="15"/>
      <c r="F33" s="15"/>
      <c r="G33"/>
      <c r="H33"/>
    </row>
    <row r="34" spans="1:8" x14ac:dyDescent="0.25">
      <c r="A34" s="19">
        <v>2</v>
      </c>
      <c r="B34" s="20" t="s">
        <v>20</v>
      </c>
      <c r="C34" s="57" t="s">
        <v>72</v>
      </c>
      <c r="D34" s="30"/>
      <c r="E34" s="15"/>
      <c r="F34" s="15"/>
      <c r="G34"/>
      <c r="H34"/>
    </row>
    <row r="35" spans="1:8" ht="47.25" x14ac:dyDescent="0.25">
      <c r="A35" s="19">
        <v>3</v>
      </c>
      <c r="B35" s="2" t="s">
        <v>21</v>
      </c>
      <c r="C35" s="57" t="s">
        <v>73</v>
      </c>
      <c r="D35" s="30"/>
      <c r="E35" s="15"/>
      <c r="F35" s="15"/>
      <c r="G35"/>
      <c r="H35"/>
    </row>
    <row r="36" spans="1:8" ht="47.25" x14ac:dyDescent="0.25">
      <c r="A36" s="19">
        <v>4</v>
      </c>
      <c r="B36" s="2" t="s">
        <v>22</v>
      </c>
      <c r="C36" s="57" t="s">
        <v>72</v>
      </c>
      <c r="D36" s="30"/>
      <c r="E36" s="15"/>
      <c r="F36" s="15"/>
      <c r="G36"/>
      <c r="H36"/>
    </row>
  </sheetData>
  <sheetProtection selectLockedCells="1"/>
  <dataConsolidate/>
  <mergeCells count="3">
    <mergeCell ref="A32:B32"/>
    <mergeCell ref="A9:B9"/>
    <mergeCell ref="A16:B16"/>
  </mergeCells>
  <conditionalFormatting sqref="I16">
    <cfRule type="cellIs" dxfId="19" priority="67" operator="equal">
      <formula>0</formula>
    </cfRule>
    <cfRule type="cellIs" dxfId="18" priority="85" operator="lessThan">
      <formula>100</formula>
    </cfRule>
    <cfRule type="cellIs" dxfId="17" priority="86" operator="greaterThan">
      <formula>100</formula>
    </cfRule>
  </conditionalFormatting>
  <conditionalFormatting sqref="I20 I25 I22:I23">
    <cfRule type="cellIs" dxfId="16" priority="77" operator="greaterThan">
      <formula>110</formula>
    </cfRule>
  </conditionalFormatting>
  <conditionalFormatting sqref="I28">
    <cfRule type="cellIs" dxfId="15" priority="71" operator="greaterThan">
      <formula>100</formula>
    </cfRule>
  </conditionalFormatting>
  <conditionalFormatting sqref="I21">
    <cfRule type="cellIs" dxfId="14" priority="66" operator="greaterThan">
      <formula>110</formula>
    </cfRule>
  </conditionalFormatting>
  <conditionalFormatting sqref="I24">
    <cfRule type="cellIs" dxfId="13" priority="65" operator="greaterThan">
      <formula>110</formula>
    </cfRule>
  </conditionalFormatting>
  <conditionalFormatting sqref="I26">
    <cfRule type="colorScale" priority="11">
      <colorScale>
        <cfvo type="num" val="0"/>
        <cfvo type="num" val="&quot;C11*1,1&quot;"/>
        <color rgb="FFFF7128"/>
        <color theme="5"/>
      </colorScale>
    </cfRule>
    <cfRule type="cellIs" dxfId="12" priority="12" stopIfTrue="1" operator="greaterThan">
      <formula>"C11*110%"</formula>
    </cfRule>
    <cfRule type="cellIs" dxfId="11" priority="13" stopIfTrue="1" operator="greaterThan">
      <formula>H26*1.1</formula>
    </cfRule>
    <cfRule type="cellIs" dxfId="10" priority="14" stopIfTrue="1" operator="greaterThan">
      <formula>H26*1.1</formula>
    </cfRule>
    <cfRule type="cellIs" dxfId="9" priority="15" stopIfTrue="1" operator="greaterThan">
      <formula>"F11*1,1"</formula>
    </cfRule>
  </conditionalFormatting>
  <conditionalFormatting sqref="G27:H27">
    <cfRule type="colorScale" priority="87">
      <colorScale>
        <cfvo type="num" val="0"/>
        <cfvo type="num" val="&quot;C11*1,1&quot;"/>
        <color rgb="FFFF7128"/>
        <color theme="5"/>
      </colorScale>
    </cfRule>
    <cfRule type="cellIs" dxfId="8" priority="88" stopIfTrue="1" operator="greaterThan">
      <formula>"C11*110%"</formula>
    </cfRule>
    <cfRule type="cellIs" dxfId="7" priority="89" stopIfTrue="1" operator="greaterThan">
      <formula>D27*1.1</formula>
    </cfRule>
    <cfRule type="cellIs" dxfId="6" priority="90" stopIfTrue="1" operator="greaterThan">
      <formula>D27*1.1</formula>
    </cfRule>
    <cfRule type="cellIs" dxfId="5" priority="91" stopIfTrue="1" operator="greaterThan">
      <formula>"F11*1,1"</formula>
    </cfRule>
  </conditionalFormatting>
  <conditionalFormatting sqref="E27:F27">
    <cfRule type="colorScale" priority="6">
      <colorScale>
        <cfvo type="num" val="0"/>
        <cfvo type="num" val="&quot;C11*1,1&quot;"/>
        <color rgb="FFFF7128"/>
        <color theme="5"/>
      </colorScale>
    </cfRule>
    <cfRule type="cellIs" dxfId="4" priority="7" stopIfTrue="1" operator="greaterThan">
      <formula>"C11*110%"</formula>
    </cfRule>
    <cfRule type="cellIs" dxfId="3" priority="8" stopIfTrue="1" operator="greaterThan">
      <formula>B27*1.1</formula>
    </cfRule>
    <cfRule type="cellIs" dxfId="2" priority="9" stopIfTrue="1" operator="greaterThan">
      <formula>B27*1.1</formula>
    </cfRule>
    <cfRule type="cellIs" dxfId="1" priority="10" stopIfTrue="1" operator="greaterThan">
      <formula>"F11*1,1"</formula>
    </cfRule>
  </conditionalFormatting>
  <conditionalFormatting sqref="I27">
    <cfRule type="cellIs" dxfId="0" priority="1" operator="greaterThan">
      <formula>110</formula>
    </cfRule>
  </conditionalFormatting>
  <dataValidations xWindow="399" yWindow="519" count="6">
    <dataValidation errorStyle="warning" operator="equal" allowBlank="1" showInputMessage="1" showErrorMessage="1" promptTitle="Tähelepanu!" prompt="Tööjõukulud peavad võrduma töölehel &quot;Tööjõukulud&quot; saadud summaga." sqref="D20:D25" xr:uid="{00000000-0002-0000-0200-000000000000}"/>
    <dataValidation type="decimal" operator="equal" allowBlank="1" showInputMessage="1" showErrorMessage="1" errorTitle="Tähelepanu!" error="Tervik peab olema 100%" promptTitle="Tähelepanu!" prompt="Osakaalude summa peab olema 100%" sqref="I16" xr:uid="{00000000-0002-0000-0200-000001000000}">
      <formula1>100</formula1>
    </dataValidation>
    <dataValidation type="decimal" allowBlank="1" showInputMessage="1" showErrorMessage="1" errorTitle="Tähelepanu!" error="AMIF toetuse osakaal ei saa olla suurem kui 75%" promptTitle="Tähelepanu!" prompt="AMIF toetuse osakaal ei saa olla suurem kui 75%" sqref="I11:I15" xr:uid="{00000000-0002-0000-0200-000002000000}">
      <formula1>0</formula1>
      <formula2>75</formula2>
    </dataValidation>
    <dataValidation operator="equal" allowBlank="1" showErrorMessage="1" promptTitle="Tähelepanu!" prompt="AMIF tulu peab võrduma AMIF kuluga." sqref="B10" xr:uid="{00000000-0002-0000-0200-000003000000}"/>
    <dataValidation allowBlank="1" showInputMessage="1" showErrorMessage="1" promptTitle="Tähelepanu!" prompt="Kulud meetmete lõikes kokku peab olema võrdne projekti kulud kokku." sqref="C30" xr:uid="{00000000-0002-0000-0200-000004000000}"/>
    <dataValidation type="list" allowBlank="1" showInputMessage="1" showErrorMessage="1" errorTitle="Tähelepanu!" error="Vali sobiv vastus" promptTitle="Tähelepanu!" prompt="Vali sobiv vastus" sqref="C33:C36" xr:uid="{00000000-0002-0000-0200-000005000000}">
      <formula1>Kinnituskiri</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sheetPr>
  <dimension ref="A1:G215"/>
  <sheetViews>
    <sheetView topLeftCell="A158" workbookViewId="0">
      <selection activeCell="D133" sqref="D133"/>
    </sheetView>
  </sheetViews>
  <sheetFormatPr defaultColWidth="9.140625" defaultRowHeight="15.75" x14ac:dyDescent="0.25"/>
  <cols>
    <col min="1" max="1" width="11.28515625" style="18" bestFit="1" customWidth="1"/>
    <col min="2" max="2" width="22.5703125" style="18" customWidth="1"/>
    <col min="3" max="3" width="28.28515625" style="18" customWidth="1"/>
    <col min="4" max="4" width="16.7109375" style="169" customWidth="1"/>
    <col min="5" max="5" width="15.7109375" style="164" customWidth="1"/>
    <col min="6" max="6" width="15.42578125" style="18" customWidth="1"/>
    <col min="7" max="7" width="13.42578125" style="274" bestFit="1" customWidth="1"/>
    <col min="8" max="16384" width="9.140625" style="18"/>
  </cols>
  <sheetData>
    <row r="1" spans="1:7" x14ac:dyDescent="0.25">
      <c r="A1" s="3" t="s">
        <v>70</v>
      </c>
      <c r="B1" s="3"/>
    </row>
    <row r="2" spans="1:7" x14ac:dyDescent="0.25">
      <c r="A2" s="3"/>
      <c r="B2" s="3"/>
    </row>
    <row r="3" spans="1:7" x14ac:dyDescent="0.25">
      <c r="A3" s="81" t="s">
        <v>112</v>
      </c>
    </row>
    <row r="4" spans="1:7" x14ac:dyDescent="0.25">
      <c r="A4" s="16"/>
      <c r="B4" s="459" t="s">
        <v>126</v>
      </c>
      <c r="C4" s="459"/>
      <c r="D4" s="459"/>
      <c r="E4" s="459"/>
      <c r="F4" s="459"/>
      <c r="G4" s="460" t="s">
        <v>14</v>
      </c>
    </row>
    <row r="5" spans="1:7" ht="31.5" x14ac:dyDescent="0.25">
      <c r="A5" s="92" t="s">
        <v>1</v>
      </c>
      <c r="B5" s="5" t="s">
        <v>47</v>
      </c>
      <c r="C5" s="5" t="s">
        <v>48</v>
      </c>
      <c r="D5" s="170" t="s">
        <v>49</v>
      </c>
      <c r="E5" s="160" t="s">
        <v>50</v>
      </c>
      <c r="F5" s="5" t="s">
        <v>51</v>
      </c>
      <c r="G5" s="460"/>
    </row>
    <row r="6" spans="1:7" s="27" customFormat="1" hidden="1" x14ac:dyDescent="0.25">
      <c r="A6" s="82" t="s">
        <v>90</v>
      </c>
      <c r="B6" s="82"/>
      <c r="C6" s="82"/>
      <c r="D6" s="171"/>
      <c r="E6" s="278"/>
      <c r="F6" s="82"/>
      <c r="G6" s="275"/>
    </row>
    <row r="7" spans="1:7" s="27" customFormat="1" hidden="1" x14ac:dyDescent="0.25">
      <c r="A7" s="82" t="s">
        <v>94</v>
      </c>
      <c r="B7" s="82"/>
      <c r="C7" s="82"/>
      <c r="D7" s="171"/>
      <c r="E7" s="278"/>
      <c r="F7" s="82"/>
      <c r="G7" s="275"/>
    </row>
    <row r="8" spans="1:7" s="27" customFormat="1" hidden="1" x14ac:dyDescent="0.25">
      <c r="A8" s="83" t="s">
        <v>95</v>
      </c>
      <c r="B8" s="82" t="s">
        <v>100</v>
      </c>
      <c r="C8" s="82" t="s">
        <v>92</v>
      </c>
      <c r="D8" s="171" t="s">
        <v>93</v>
      </c>
      <c r="E8" s="278">
        <v>42425</v>
      </c>
      <c r="F8" s="82" t="s">
        <v>97</v>
      </c>
      <c r="G8" s="275"/>
    </row>
    <row r="9" spans="1:7" s="27" customFormat="1" ht="63" hidden="1" x14ac:dyDescent="0.25">
      <c r="A9" s="82" t="s">
        <v>96</v>
      </c>
      <c r="B9" s="82" t="s">
        <v>91</v>
      </c>
      <c r="C9" s="82" t="s">
        <v>92</v>
      </c>
      <c r="D9" s="171" t="s">
        <v>93</v>
      </c>
      <c r="E9" s="278">
        <v>42425</v>
      </c>
      <c r="F9" s="84" t="s">
        <v>98</v>
      </c>
      <c r="G9" s="275"/>
    </row>
    <row r="10" spans="1:7" s="27" customFormat="1" hidden="1" x14ac:dyDescent="0.25">
      <c r="A10" s="82" t="s">
        <v>99</v>
      </c>
      <c r="B10" s="82"/>
      <c r="C10" s="82"/>
      <c r="D10" s="171"/>
      <c r="E10" s="278"/>
      <c r="F10" s="84"/>
      <c r="G10" s="275"/>
    </row>
    <row r="11" spans="1:7" s="27" customFormat="1" hidden="1" x14ac:dyDescent="0.25">
      <c r="A11" s="82" t="s">
        <v>105</v>
      </c>
      <c r="B11" s="82" t="s">
        <v>91</v>
      </c>
      <c r="C11" s="82" t="s">
        <v>92</v>
      </c>
      <c r="D11" s="171" t="s">
        <v>93</v>
      </c>
      <c r="E11" s="278">
        <v>42425</v>
      </c>
      <c r="F11" s="82" t="s">
        <v>97</v>
      </c>
      <c r="G11" s="275"/>
    </row>
    <row r="12" spans="1:7" s="27" customFormat="1" ht="63" hidden="1" x14ac:dyDescent="0.25">
      <c r="A12" s="82" t="s">
        <v>127</v>
      </c>
      <c r="B12" s="82" t="s">
        <v>91</v>
      </c>
      <c r="C12" s="82" t="s">
        <v>92</v>
      </c>
      <c r="D12" s="171" t="s">
        <v>93</v>
      </c>
      <c r="E12" s="278">
        <v>42425</v>
      </c>
      <c r="F12" s="84" t="s">
        <v>98</v>
      </c>
      <c r="G12" s="275"/>
    </row>
    <row r="13" spans="1:7" s="130" customFormat="1" x14ac:dyDescent="0.25">
      <c r="A13" s="464" t="s">
        <v>403</v>
      </c>
      <c r="B13" s="465"/>
      <c r="C13" s="465"/>
      <c r="D13" s="465"/>
      <c r="E13" s="465"/>
      <c r="F13" s="465"/>
      <c r="G13" s="466"/>
    </row>
    <row r="14" spans="1:7" s="27" customFormat="1" x14ac:dyDescent="0.25">
      <c r="A14" s="25" t="s">
        <v>404</v>
      </c>
      <c r="B14" s="25" t="s">
        <v>324</v>
      </c>
      <c r="C14" s="25" t="s">
        <v>405</v>
      </c>
      <c r="D14" s="172">
        <v>202004</v>
      </c>
      <c r="E14" s="168">
        <v>43951</v>
      </c>
      <c r="F14" s="25" t="s">
        <v>97</v>
      </c>
      <c r="G14" s="276">
        <v>425</v>
      </c>
    </row>
    <row r="15" spans="1:7" s="27" customFormat="1" ht="63" x14ac:dyDescent="0.25">
      <c r="A15" s="25" t="s">
        <v>406</v>
      </c>
      <c r="B15" s="25" t="s">
        <v>324</v>
      </c>
      <c r="C15" s="25" t="s">
        <v>405</v>
      </c>
      <c r="D15" s="172">
        <v>202004</v>
      </c>
      <c r="E15" s="168">
        <v>43951</v>
      </c>
      <c r="F15" s="109" t="s">
        <v>98</v>
      </c>
      <c r="G15" s="276">
        <f>3.4+140.25</f>
        <v>143.65</v>
      </c>
    </row>
    <row r="16" spans="1:7" s="130" customFormat="1" x14ac:dyDescent="0.25">
      <c r="A16" s="467" t="s">
        <v>713</v>
      </c>
      <c r="B16" s="468"/>
      <c r="C16" s="468"/>
      <c r="D16" s="468"/>
      <c r="E16" s="468"/>
      <c r="F16" s="468"/>
      <c r="G16" s="469"/>
    </row>
    <row r="17" spans="1:7" s="27" customFormat="1" x14ac:dyDescent="0.25">
      <c r="A17" s="25" t="s">
        <v>407</v>
      </c>
      <c r="B17" s="25" t="s">
        <v>324</v>
      </c>
      <c r="C17" s="25" t="s">
        <v>405</v>
      </c>
      <c r="D17" s="172">
        <v>202004</v>
      </c>
      <c r="E17" s="168">
        <v>43951</v>
      </c>
      <c r="F17" s="25" t="s">
        <v>97</v>
      </c>
      <c r="G17" s="276">
        <v>270</v>
      </c>
    </row>
    <row r="18" spans="1:7" s="27" customFormat="1" ht="63" x14ac:dyDescent="0.25">
      <c r="A18" s="25" t="s">
        <v>408</v>
      </c>
      <c r="B18" s="25" t="s">
        <v>324</v>
      </c>
      <c r="C18" s="25" t="s">
        <v>405</v>
      </c>
      <c r="D18" s="172">
        <v>202004</v>
      </c>
      <c r="E18" s="168">
        <v>43951</v>
      </c>
      <c r="F18" s="109" t="s">
        <v>98</v>
      </c>
      <c r="G18" s="276">
        <f>2.16+89.1</f>
        <v>91.259999999999991</v>
      </c>
    </row>
    <row r="19" spans="1:7" s="27" customFormat="1" x14ac:dyDescent="0.25">
      <c r="A19" s="467" t="s">
        <v>409</v>
      </c>
      <c r="B19" s="468"/>
      <c r="C19" s="468"/>
      <c r="D19" s="468"/>
      <c r="E19" s="468"/>
      <c r="F19" s="468"/>
      <c r="G19" s="469"/>
    </row>
    <row r="20" spans="1:7" s="27" customFormat="1" x14ac:dyDescent="0.25">
      <c r="A20" s="25" t="s">
        <v>410</v>
      </c>
      <c r="B20" s="25" t="s">
        <v>324</v>
      </c>
      <c r="C20" s="25" t="s">
        <v>405</v>
      </c>
      <c r="D20" s="172">
        <v>202004</v>
      </c>
      <c r="E20" s="168">
        <v>43951</v>
      </c>
      <c r="F20" s="25" t="s">
        <v>97</v>
      </c>
      <c r="G20" s="276">
        <v>390</v>
      </c>
    </row>
    <row r="21" spans="1:7" s="27" customFormat="1" ht="63" x14ac:dyDescent="0.25">
      <c r="A21" s="25" t="s">
        <v>411</v>
      </c>
      <c r="B21" s="25" t="s">
        <v>324</v>
      </c>
      <c r="C21" s="25" t="s">
        <v>405</v>
      </c>
      <c r="D21" s="172">
        <v>202004</v>
      </c>
      <c r="E21" s="168">
        <v>43951</v>
      </c>
      <c r="F21" s="109" t="s">
        <v>98</v>
      </c>
      <c r="G21" s="276">
        <f>3.12+128.7</f>
        <v>131.82</v>
      </c>
    </row>
    <row r="22" spans="1:7" s="130" customFormat="1" x14ac:dyDescent="0.25">
      <c r="A22" s="467" t="s">
        <v>412</v>
      </c>
      <c r="B22" s="468"/>
      <c r="C22" s="468"/>
      <c r="D22" s="468"/>
      <c r="E22" s="468"/>
      <c r="F22" s="468"/>
      <c r="G22" s="469"/>
    </row>
    <row r="23" spans="1:7" s="27" customFormat="1" x14ac:dyDescent="0.25">
      <c r="A23" s="26" t="s">
        <v>413</v>
      </c>
      <c r="B23" s="25" t="s">
        <v>324</v>
      </c>
      <c r="C23" s="25" t="s">
        <v>415</v>
      </c>
      <c r="D23" s="172">
        <v>202005</v>
      </c>
      <c r="E23" s="168">
        <v>43982</v>
      </c>
      <c r="F23" s="25" t="s">
        <v>97</v>
      </c>
      <c r="G23" s="276">
        <v>425</v>
      </c>
    </row>
    <row r="24" spans="1:7" s="27" customFormat="1" ht="63" x14ac:dyDescent="0.25">
      <c r="A24" s="25" t="s">
        <v>414</v>
      </c>
      <c r="B24" s="25" t="s">
        <v>324</v>
      </c>
      <c r="C24" s="25" t="s">
        <v>415</v>
      </c>
      <c r="D24" s="172">
        <v>202005</v>
      </c>
      <c r="E24" s="168">
        <v>43982</v>
      </c>
      <c r="F24" s="109" t="s">
        <v>98</v>
      </c>
      <c r="G24" s="276">
        <v>143.65</v>
      </c>
    </row>
    <row r="25" spans="1:7" s="27" customFormat="1" x14ac:dyDescent="0.25">
      <c r="A25" s="467" t="s">
        <v>714</v>
      </c>
      <c r="B25" s="468"/>
      <c r="C25" s="468"/>
      <c r="D25" s="468"/>
      <c r="E25" s="468"/>
      <c r="F25" s="468"/>
      <c r="G25" s="469"/>
    </row>
    <row r="26" spans="1:7" s="27" customFormat="1" x14ac:dyDescent="0.25">
      <c r="A26" s="26" t="s">
        <v>416</v>
      </c>
      <c r="B26" s="25" t="s">
        <v>324</v>
      </c>
      <c r="C26" s="25" t="s">
        <v>415</v>
      </c>
      <c r="D26" s="172">
        <v>202005</v>
      </c>
      <c r="E26" s="168">
        <v>43982</v>
      </c>
      <c r="F26" s="25" t="s">
        <v>97</v>
      </c>
      <c r="G26" s="276">
        <v>270</v>
      </c>
    </row>
    <row r="27" spans="1:7" s="27" customFormat="1" ht="63" x14ac:dyDescent="0.25">
      <c r="A27" s="25" t="s">
        <v>417</v>
      </c>
      <c r="B27" s="25" t="s">
        <v>324</v>
      </c>
      <c r="C27" s="25" t="s">
        <v>415</v>
      </c>
      <c r="D27" s="172">
        <v>202005</v>
      </c>
      <c r="E27" s="168">
        <v>43982</v>
      </c>
      <c r="F27" s="109" t="s">
        <v>98</v>
      </c>
      <c r="G27" s="276">
        <v>91.26</v>
      </c>
    </row>
    <row r="28" spans="1:7" s="27" customFormat="1" x14ac:dyDescent="0.25">
      <c r="A28" s="467" t="s">
        <v>418</v>
      </c>
      <c r="B28" s="468"/>
      <c r="C28" s="468"/>
      <c r="D28" s="468"/>
      <c r="E28" s="468"/>
      <c r="F28" s="468"/>
      <c r="G28" s="469"/>
    </row>
    <row r="29" spans="1:7" s="27" customFormat="1" x14ac:dyDescent="0.25">
      <c r="A29" s="26" t="s">
        <v>419</v>
      </c>
      <c r="B29" s="25" t="s">
        <v>324</v>
      </c>
      <c r="C29" s="25" t="s">
        <v>415</v>
      </c>
      <c r="D29" s="172">
        <v>202005</v>
      </c>
      <c r="E29" s="168">
        <v>43982</v>
      </c>
      <c r="F29" s="25" t="s">
        <v>97</v>
      </c>
      <c r="G29" s="276">
        <v>390</v>
      </c>
    </row>
    <row r="30" spans="1:7" s="27" customFormat="1" ht="63" x14ac:dyDescent="0.25">
      <c r="A30" s="25" t="s">
        <v>420</v>
      </c>
      <c r="B30" s="25" t="s">
        <v>324</v>
      </c>
      <c r="C30" s="25" t="s">
        <v>415</v>
      </c>
      <c r="D30" s="172">
        <v>202005</v>
      </c>
      <c r="E30" s="168">
        <v>43982</v>
      </c>
      <c r="F30" s="109" t="s">
        <v>98</v>
      </c>
      <c r="G30" s="276">
        <v>131.82</v>
      </c>
    </row>
    <row r="31" spans="1:7" s="27" customFormat="1" x14ac:dyDescent="0.25">
      <c r="A31" s="467" t="s">
        <v>421</v>
      </c>
      <c r="B31" s="468"/>
      <c r="C31" s="468"/>
      <c r="D31" s="468"/>
      <c r="E31" s="468"/>
      <c r="F31" s="468"/>
      <c r="G31" s="469"/>
    </row>
    <row r="32" spans="1:7" s="27" customFormat="1" x14ac:dyDescent="0.25">
      <c r="A32" s="26" t="s">
        <v>422</v>
      </c>
      <c r="B32" s="25" t="s">
        <v>324</v>
      </c>
      <c r="C32" s="25" t="s">
        <v>424</v>
      </c>
      <c r="D32" s="172">
        <v>202006</v>
      </c>
      <c r="E32" s="168">
        <v>44012</v>
      </c>
      <c r="F32" s="25" t="s">
        <v>97</v>
      </c>
      <c r="G32" s="276">
        <v>680</v>
      </c>
    </row>
    <row r="33" spans="1:7" s="27" customFormat="1" ht="63" x14ac:dyDescent="0.25">
      <c r="A33" s="26" t="s">
        <v>423</v>
      </c>
      <c r="B33" s="25" t="s">
        <v>324</v>
      </c>
      <c r="C33" s="25" t="s">
        <v>424</v>
      </c>
      <c r="D33" s="172">
        <v>202006</v>
      </c>
      <c r="E33" s="168">
        <v>44012</v>
      </c>
      <c r="F33" s="109" t="s">
        <v>98</v>
      </c>
      <c r="G33" s="276">
        <v>229.84</v>
      </c>
    </row>
    <row r="34" spans="1:7" s="27" customFormat="1" x14ac:dyDescent="0.25">
      <c r="A34" s="467" t="s">
        <v>715</v>
      </c>
      <c r="B34" s="468"/>
      <c r="C34" s="468"/>
      <c r="D34" s="468"/>
      <c r="E34" s="468"/>
      <c r="F34" s="468"/>
      <c r="G34" s="469"/>
    </row>
    <row r="35" spans="1:7" s="27" customFormat="1" x14ac:dyDescent="0.25">
      <c r="A35" s="26" t="s">
        <v>425</v>
      </c>
      <c r="B35" s="25" t="s">
        <v>324</v>
      </c>
      <c r="C35" s="25" t="s">
        <v>424</v>
      </c>
      <c r="D35" s="172">
        <v>202006</v>
      </c>
      <c r="E35" s="168">
        <v>44012</v>
      </c>
      <c r="F35" s="25" t="s">
        <v>97</v>
      </c>
      <c r="G35" s="276">
        <v>270</v>
      </c>
    </row>
    <row r="36" spans="1:7" s="27" customFormat="1" ht="63" x14ac:dyDescent="0.25">
      <c r="A36" s="26" t="s">
        <v>426</v>
      </c>
      <c r="B36" s="25" t="s">
        <v>324</v>
      </c>
      <c r="C36" s="25" t="s">
        <v>424</v>
      </c>
      <c r="D36" s="172">
        <v>202006</v>
      </c>
      <c r="E36" s="168">
        <v>44012</v>
      </c>
      <c r="F36" s="109" t="s">
        <v>98</v>
      </c>
      <c r="G36" s="276">
        <v>91.26</v>
      </c>
    </row>
    <row r="37" spans="1:7" s="27" customFormat="1" x14ac:dyDescent="0.25">
      <c r="A37" s="467" t="s">
        <v>427</v>
      </c>
      <c r="B37" s="468"/>
      <c r="C37" s="468"/>
      <c r="D37" s="468"/>
      <c r="E37" s="468"/>
      <c r="F37" s="468"/>
      <c r="G37" s="469"/>
    </row>
    <row r="38" spans="1:7" s="27" customFormat="1" x14ac:dyDescent="0.25">
      <c r="A38" s="26" t="s">
        <v>428</v>
      </c>
      <c r="B38" s="25" t="s">
        <v>324</v>
      </c>
      <c r="C38" s="25" t="s">
        <v>424</v>
      </c>
      <c r="D38" s="172">
        <v>202006</v>
      </c>
      <c r="E38" s="168">
        <v>44012</v>
      </c>
      <c r="F38" s="25" t="s">
        <v>97</v>
      </c>
      <c r="G38" s="276">
        <v>390</v>
      </c>
    </row>
    <row r="39" spans="1:7" s="27" customFormat="1" ht="63" x14ac:dyDescent="0.25">
      <c r="A39" s="26" t="s">
        <v>429</v>
      </c>
      <c r="B39" s="25" t="s">
        <v>324</v>
      </c>
      <c r="C39" s="25" t="s">
        <v>424</v>
      </c>
      <c r="D39" s="172">
        <v>202006</v>
      </c>
      <c r="E39" s="168">
        <v>44012</v>
      </c>
      <c r="F39" s="109" t="s">
        <v>98</v>
      </c>
      <c r="G39" s="276">
        <v>131.82</v>
      </c>
    </row>
    <row r="40" spans="1:7" s="27" customFormat="1" x14ac:dyDescent="0.25">
      <c r="A40" s="467" t="s">
        <v>430</v>
      </c>
      <c r="B40" s="468"/>
      <c r="C40" s="468"/>
      <c r="D40" s="468"/>
      <c r="E40" s="468"/>
      <c r="F40" s="468"/>
      <c r="G40" s="469"/>
    </row>
    <row r="41" spans="1:7" s="27" customFormat="1" x14ac:dyDescent="0.25">
      <c r="A41" s="26" t="s">
        <v>431</v>
      </c>
      <c r="B41" s="25" t="s">
        <v>324</v>
      </c>
      <c r="C41" s="25" t="s">
        <v>433</v>
      </c>
      <c r="D41" s="172">
        <v>202007</v>
      </c>
      <c r="E41" s="168">
        <v>44043</v>
      </c>
      <c r="F41" s="25" t="s">
        <v>97</v>
      </c>
      <c r="G41" s="276">
        <v>680</v>
      </c>
    </row>
    <row r="42" spans="1:7" s="27" customFormat="1" ht="63" x14ac:dyDescent="0.25">
      <c r="A42" s="26" t="s">
        <v>432</v>
      </c>
      <c r="B42" s="25" t="s">
        <v>324</v>
      </c>
      <c r="C42" s="25" t="s">
        <v>433</v>
      </c>
      <c r="D42" s="172">
        <v>202007</v>
      </c>
      <c r="E42" s="168">
        <v>44043</v>
      </c>
      <c r="F42" s="109" t="s">
        <v>98</v>
      </c>
      <c r="G42" s="276">
        <v>229.84</v>
      </c>
    </row>
    <row r="43" spans="1:7" s="27" customFormat="1" x14ac:dyDescent="0.25">
      <c r="A43" s="467" t="s">
        <v>716</v>
      </c>
      <c r="B43" s="468"/>
      <c r="C43" s="468"/>
      <c r="D43" s="468"/>
      <c r="E43" s="468"/>
      <c r="F43" s="468"/>
      <c r="G43" s="469"/>
    </row>
    <row r="44" spans="1:7" s="27" customFormat="1" x14ac:dyDescent="0.25">
      <c r="A44" s="26" t="s">
        <v>434</v>
      </c>
      <c r="B44" s="25" t="s">
        <v>324</v>
      </c>
      <c r="C44" s="25" t="s">
        <v>433</v>
      </c>
      <c r="D44" s="172">
        <v>202007</v>
      </c>
      <c r="E44" s="168">
        <v>44043</v>
      </c>
      <c r="F44" s="25" t="s">
        <v>97</v>
      </c>
      <c r="G44" s="276">
        <v>270</v>
      </c>
    </row>
    <row r="45" spans="1:7" s="27" customFormat="1" ht="63" x14ac:dyDescent="0.25">
      <c r="A45" s="26" t="s">
        <v>435</v>
      </c>
      <c r="B45" s="25" t="s">
        <v>324</v>
      </c>
      <c r="C45" s="25" t="s">
        <v>433</v>
      </c>
      <c r="D45" s="172">
        <v>202007</v>
      </c>
      <c r="E45" s="168">
        <v>44043</v>
      </c>
      <c r="F45" s="109" t="s">
        <v>98</v>
      </c>
      <c r="G45" s="276">
        <v>91.26</v>
      </c>
    </row>
    <row r="46" spans="1:7" s="27" customFormat="1" x14ac:dyDescent="0.25">
      <c r="A46" s="467" t="s">
        <v>436</v>
      </c>
      <c r="B46" s="468"/>
      <c r="C46" s="468"/>
      <c r="D46" s="468"/>
      <c r="E46" s="468"/>
      <c r="F46" s="468"/>
      <c r="G46" s="469"/>
    </row>
    <row r="47" spans="1:7" s="27" customFormat="1" x14ac:dyDescent="0.25">
      <c r="A47" s="26" t="s">
        <v>437</v>
      </c>
      <c r="B47" s="25" t="s">
        <v>324</v>
      </c>
      <c r="C47" s="25" t="s">
        <v>433</v>
      </c>
      <c r="D47" s="172">
        <v>202007</v>
      </c>
      <c r="E47" s="168">
        <v>44043</v>
      </c>
      <c r="F47" s="25" t="s">
        <v>97</v>
      </c>
      <c r="G47" s="276">
        <v>390</v>
      </c>
    </row>
    <row r="48" spans="1:7" s="27" customFormat="1" ht="63" x14ac:dyDescent="0.25">
      <c r="A48" s="26" t="s">
        <v>438</v>
      </c>
      <c r="B48" s="25" t="s">
        <v>324</v>
      </c>
      <c r="C48" s="25" t="s">
        <v>433</v>
      </c>
      <c r="D48" s="172">
        <v>202007</v>
      </c>
      <c r="E48" s="168">
        <v>44043</v>
      </c>
      <c r="F48" s="109" t="s">
        <v>98</v>
      </c>
      <c r="G48" s="276">
        <v>131.82</v>
      </c>
    </row>
    <row r="49" spans="1:7" s="27" customFormat="1" x14ac:dyDescent="0.25">
      <c r="A49" s="467" t="s">
        <v>447</v>
      </c>
      <c r="B49" s="468"/>
      <c r="C49" s="468"/>
      <c r="D49" s="468"/>
      <c r="E49" s="468"/>
      <c r="F49" s="468"/>
      <c r="G49" s="469"/>
    </row>
    <row r="50" spans="1:7" s="27" customFormat="1" x14ac:dyDescent="0.25">
      <c r="A50" s="26" t="s">
        <v>439</v>
      </c>
      <c r="B50" s="25" t="s">
        <v>324</v>
      </c>
      <c r="C50" s="25" t="s">
        <v>441</v>
      </c>
      <c r="D50" s="172">
        <v>202008</v>
      </c>
      <c r="E50" s="168">
        <v>44074</v>
      </c>
      <c r="F50" s="25" t="s">
        <v>97</v>
      </c>
      <c r="G50" s="276">
        <v>680</v>
      </c>
    </row>
    <row r="51" spans="1:7" s="27" customFormat="1" ht="63" x14ac:dyDescent="0.25">
      <c r="A51" s="26" t="s">
        <v>440</v>
      </c>
      <c r="B51" s="25" t="s">
        <v>324</v>
      </c>
      <c r="C51" s="25" t="s">
        <v>441</v>
      </c>
      <c r="D51" s="172">
        <v>202008</v>
      </c>
      <c r="E51" s="168">
        <v>44074</v>
      </c>
      <c r="F51" s="109" t="s">
        <v>98</v>
      </c>
      <c r="G51" s="276">
        <v>229.84</v>
      </c>
    </row>
    <row r="52" spans="1:7" s="27" customFormat="1" x14ac:dyDescent="0.25">
      <c r="A52" s="467" t="s">
        <v>717</v>
      </c>
      <c r="B52" s="468"/>
      <c r="C52" s="468"/>
      <c r="D52" s="468"/>
      <c r="E52" s="468"/>
      <c r="F52" s="468"/>
      <c r="G52" s="469"/>
    </row>
    <row r="53" spans="1:7" s="27" customFormat="1" x14ac:dyDescent="0.25">
      <c r="A53" s="26" t="s">
        <v>442</v>
      </c>
      <c r="B53" s="25" t="s">
        <v>324</v>
      </c>
      <c r="C53" s="25" t="s">
        <v>441</v>
      </c>
      <c r="D53" s="172">
        <v>202008</v>
      </c>
      <c r="E53" s="168">
        <v>44074</v>
      </c>
      <c r="F53" s="25" t="s">
        <v>97</v>
      </c>
      <c r="G53" s="276">
        <v>270</v>
      </c>
    </row>
    <row r="54" spans="1:7" s="27" customFormat="1" ht="63" x14ac:dyDescent="0.25">
      <c r="A54" s="26" t="s">
        <v>443</v>
      </c>
      <c r="B54" s="25" t="s">
        <v>324</v>
      </c>
      <c r="C54" s="25" t="s">
        <v>441</v>
      </c>
      <c r="D54" s="172">
        <v>202008</v>
      </c>
      <c r="E54" s="168">
        <v>44074</v>
      </c>
      <c r="F54" s="109" t="s">
        <v>98</v>
      </c>
      <c r="G54" s="276">
        <v>91.26</v>
      </c>
    </row>
    <row r="55" spans="1:7" s="27" customFormat="1" x14ac:dyDescent="0.25">
      <c r="A55" s="467" t="s">
        <v>444</v>
      </c>
      <c r="B55" s="468"/>
      <c r="C55" s="468"/>
      <c r="D55" s="468"/>
      <c r="E55" s="468"/>
      <c r="F55" s="468"/>
      <c r="G55" s="469"/>
    </row>
    <row r="56" spans="1:7" s="27" customFormat="1" x14ac:dyDescent="0.25">
      <c r="A56" s="26" t="s">
        <v>445</v>
      </c>
      <c r="B56" s="25" t="s">
        <v>324</v>
      </c>
      <c r="C56" s="25" t="s">
        <v>441</v>
      </c>
      <c r="D56" s="172">
        <v>202008</v>
      </c>
      <c r="E56" s="168">
        <v>44074</v>
      </c>
      <c r="F56" s="25" t="s">
        <v>97</v>
      </c>
      <c r="G56" s="276">
        <v>390</v>
      </c>
    </row>
    <row r="57" spans="1:7" s="27" customFormat="1" ht="63" x14ac:dyDescent="0.25">
      <c r="A57" s="26" t="s">
        <v>446</v>
      </c>
      <c r="B57" s="25" t="s">
        <v>324</v>
      </c>
      <c r="C57" s="25" t="s">
        <v>441</v>
      </c>
      <c r="D57" s="172">
        <v>202008</v>
      </c>
      <c r="E57" s="168">
        <v>44074</v>
      </c>
      <c r="F57" s="109" t="s">
        <v>98</v>
      </c>
      <c r="G57" s="276">
        <v>131.82</v>
      </c>
    </row>
    <row r="58" spans="1:7" s="27" customFormat="1" x14ac:dyDescent="0.25">
      <c r="A58" s="467" t="s">
        <v>448</v>
      </c>
      <c r="B58" s="468"/>
      <c r="C58" s="468"/>
      <c r="D58" s="468"/>
      <c r="E58" s="468"/>
      <c r="F58" s="468"/>
      <c r="G58" s="469"/>
    </row>
    <row r="59" spans="1:7" s="27" customFormat="1" x14ac:dyDescent="0.25">
      <c r="A59" s="26" t="s">
        <v>449</v>
      </c>
      <c r="B59" s="25" t="s">
        <v>324</v>
      </c>
      <c r="C59" s="25" t="s">
        <v>451</v>
      </c>
      <c r="D59" s="172">
        <v>202009</v>
      </c>
      <c r="E59" s="168">
        <v>44104</v>
      </c>
      <c r="F59" s="25" t="s">
        <v>97</v>
      </c>
      <c r="G59" s="276">
        <v>680</v>
      </c>
    </row>
    <row r="60" spans="1:7" s="27" customFormat="1" ht="63" x14ac:dyDescent="0.25">
      <c r="A60" s="26" t="s">
        <v>450</v>
      </c>
      <c r="B60" s="25" t="s">
        <v>324</v>
      </c>
      <c r="C60" s="25" t="s">
        <v>451</v>
      </c>
      <c r="D60" s="172">
        <v>202009</v>
      </c>
      <c r="E60" s="168">
        <v>44104</v>
      </c>
      <c r="F60" s="109" t="s">
        <v>98</v>
      </c>
      <c r="G60" s="276">
        <v>229.84</v>
      </c>
    </row>
    <row r="61" spans="1:7" s="27" customFormat="1" x14ac:dyDescent="0.25">
      <c r="A61" s="467" t="s">
        <v>718</v>
      </c>
      <c r="B61" s="468"/>
      <c r="C61" s="468"/>
      <c r="D61" s="468"/>
      <c r="E61" s="468"/>
      <c r="F61" s="468"/>
      <c r="G61" s="469"/>
    </row>
    <row r="62" spans="1:7" s="27" customFormat="1" x14ac:dyDescent="0.25">
      <c r="A62" s="26" t="s">
        <v>452</v>
      </c>
      <c r="B62" s="25" t="s">
        <v>324</v>
      </c>
      <c r="C62" s="25" t="s">
        <v>451</v>
      </c>
      <c r="D62" s="172">
        <v>202009</v>
      </c>
      <c r="E62" s="168">
        <v>44104</v>
      </c>
      <c r="F62" s="25" t="s">
        <v>97</v>
      </c>
      <c r="G62" s="276">
        <v>270</v>
      </c>
    </row>
    <row r="63" spans="1:7" s="27" customFormat="1" ht="63" x14ac:dyDescent="0.25">
      <c r="A63" s="26" t="s">
        <v>453</v>
      </c>
      <c r="B63" s="25" t="s">
        <v>324</v>
      </c>
      <c r="C63" s="25" t="s">
        <v>451</v>
      </c>
      <c r="D63" s="172">
        <v>202009</v>
      </c>
      <c r="E63" s="168">
        <v>44104</v>
      </c>
      <c r="F63" s="109" t="s">
        <v>98</v>
      </c>
      <c r="G63" s="276">
        <v>91.26</v>
      </c>
    </row>
    <row r="64" spans="1:7" s="27" customFormat="1" x14ac:dyDescent="0.25">
      <c r="A64" s="467" t="s">
        <v>454</v>
      </c>
      <c r="B64" s="468"/>
      <c r="C64" s="468"/>
      <c r="D64" s="468"/>
      <c r="E64" s="468"/>
      <c r="F64" s="468"/>
      <c r="G64" s="469"/>
    </row>
    <row r="65" spans="1:7" s="27" customFormat="1" x14ac:dyDescent="0.25">
      <c r="A65" s="26" t="s">
        <v>455</v>
      </c>
      <c r="B65" s="25" t="s">
        <v>324</v>
      </c>
      <c r="C65" s="25" t="s">
        <v>451</v>
      </c>
      <c r="D65" s="172">
        <v>202009</v>
      </c>
      <c r="E65" s="168">
        <v>44104</v>
      </c>
      <c r="F65" s="25" t="s">
        <v>97</v>
      </c>
      <c r="G65" s="276">
        <v>390</v>
      </c>
    </row>
    <row r="66" spans="1:7" s="27" customFormat="1" ht="63" x14ac:dyDescent="0.25">
      <c r="A66" s="26" t="s">
        <v>456</v>
      </c>
      <c r="B66" s="25" t="s">
        <v>324</v>
      </c>
      <c r="C66" s="25" t="s">
        <v>451</v>
      </c>
      <c r="D66" s="172">
        <v>202009</v>
      </c>
      <c r="E66" s="168">
        <v>44104</v>
      </c>
      <c r="F66" s="109" t="s">
        <v>98</v>
      </c>
      <c r="G66" s="276">
        <v>131.82</v>
      </c>
    </row>
    <row r="67" spans="1:7" s="27" customFormat="1" x14ac:dyDescent="0.25">
      <c r="A67" s="467" t="s">
        <v>457</v>
      </c>
      <c r="B67" s="468"/>
      <c r="C67" s="468"/>
      <c r="D67" s="468"/>
      <c r="E67" s="468"/>
      <c r="F67" s="468"/>
      <c r="G67" s="469"/>
    </row>
    <row r="68" spans="1:7" s="27" customFormat="1" x14ac:dyDescent="0.25">
      <c r="A68" s="26" t="s">
        <v>458</v>
      </c>
      <c r="B68" s="25" t="s">
        <v>324</v>
      </c>
      <c r="C68" s="25" t="s">
        <v>460</v>
      </c>
      <c r="D68" s="172">
        <v>202010</v>
      </c>
      <c r="E68" s="168">
        <v>44135</v>
      </c>
      <c r="F68" s="25" t="s">
        <v>97</v>
      </c>
      <c r="G68" s="276">
        <v>680</v>
      </c>
    </row>
    <row r="69" spans="1:7" s="27" customFormat="1" ht="63" x14ac:dyDescent="0.25">
      <c r="A69" s="26" t="s">
        <v>459</v>
      </c>
      <c r="B69" s="25" t="s">
        <v>324</v>
      </c>
      <c r="C69" s="25" t="s">
        <v>460</v>
      </c>
      <c r="D69" s="172">
        <v>202010</v>
      </c>
      <c r="E69" s="168">
        <v>44135</v>
      </c>
      <c r="F69" s="109" t="s">
        <v>98</v>
      </c>
      <c r="G69" s="276">
        <v>229.84</v>
      </c>
    </row>
    <row r="70" spans="1:7" s="27" customFormat="1" x14ac:dyDescent="0.25">
      <c r="A70" s="467" t="s">
        <v>719</v>
      </c>
      <c r="B70" s="468"/>
      <c r="C70" s="468"/>
      <c r="D70" s="468"/>
      <c r="E70" s="468"/>
      <c r="F70" s="468"/>
      <c r="G70" s="469"/>
    </row>
    <row r="71" spans="1:7" s="27" customFormat="1" x14ac:dyDescent="0.25">
      <c r="A71" s="26" t="s">
        <v>461</v>
      </c>
      <c r="B71" s="25" t="s">
        <v>324</v>
      </c>
      <c r="C71" s="25" t="s">
        <v>460</v>
      </c>
      <c r="D71" s="172">
        <v>202010</v>
      </c>
      <c r="E71" s="168">
        <v>44135</v>
      </c>
      <c r="F71" s="25" t="s">
        <v>97</v>
      </c>
      <c r="G71" s="276">
        <v>270</v>
      </c>
    </row>
    <row r="72" spans="1:7" s="27" customFormat="1" ht="63" x14ac:dyDescent="0.25">
      <c r="A72" s="26" t="s">
        <v>462</v>
      </c>
      <c r="B72" s="25" t="s">
        <v>324</v>
      </c>
      <c r="C72" s="25" t="s">
        <v>460</v>
      </c>
      <c r="D72" s="172">
        <v>202010</v>
      </c>
      <c r="E72" s="168">
        <v>44135</v>
      </c>
      <c r="F72" s="109" t="s">
        <v>98</v>
      </c>
      <c r="G72" s="276">
        <v>91.26</v>
      </c>
    </row>
    <row r="73" spans="1:7" s="27" customFormat="1" x14ac:dyDescent="0.25">
      <c r="A73" s="467" t="s">
        <v>463</v>
      </c>
      <c r="B73" s="468"/>
      <c r="C73" s="468"/>
      <c r="D73" s="468"/>
      <c r="E73" s="468"/>
      <c r="F73" s="468"/>
      <c r="G73" s="469"/>
    </row>
    <row r="74" spans="1:7" s="27" customFormat="1" x14ac:dyDescent="0.25">
      <c r="A74" s="26" t="s">
        <v>464</v>
      </c>
      <c r="B74" s="25" t="s">
        <v>324</v>
      </c>
      <c r="C74" s="25" t="s">
        <v>460</v>
      </c>
      <c r="D74" s="172">
        <v>202010</v>
      </c>
      <c r="E74" s="168">
        <v>44135</v>
      </c>
      <c r="F74" s="25" t="s">
        <v>97</v>
      </c>
      <c r="G74" s="276">
        <v>390</v>
      </c>
    </row>
    <row r="75" spans="1:7" s="27" customFormat="1" ht="63" x14ac:dyDescent="0.25">
      <c r="A75" s="26" t="s">
        <v>465</v>
      </c>
      <c r="B75" s="25" t="s">
        <v>324</v>
      </c>
      <c r="C75" s="25" t="s">
        <v>460</v>
      </c>
      <c r="D75" s="172">
        <v>202010</v>
      </c>
      <c r="E75" s="168">
        <v>44135</v>
      </c>
      <c r="F75" s="109" t="s">
        <v>98</v>
      </c>
      <c r="G75" s="276">
        <v>131.82</v>
      </c>
    </row>
    <row r="76" spans="1:7" s="27" customFormat="1" x14ac:dyDescent="0.25">
      <c r="A76" s="467" t="s">
        <v>720</v>
      </c>
      <c r="B76" s="468"/>
      <c r="C76" s="468"/>
      <c r="D76" s="468"/>
      <c r="E76" s="468"/>
      <c r="F76" s="468"/>
      <c r="G76" s="469"/>
    </row>
    <row r="77" spans="1:7" s="27" customFormat="1" x14ac:dyDescent="0.25">
      <c r="A77" s="26" t="s">
        <v>721</v>
      </c>
      <c r="B77" s="25" t="s">
        <v>324</v>
      </c>
      <c r="C77" s="25" t="s">
        <v>708</v>
      </c>
      <c r="D77" s="172">
        <v>202011</v>
      </c>
      <c r="E77" s="168">
        <v>44165</v>
      </c>
      <c r="F77" s="25" t="s">
        <v>97</v>
      </c>
      <c r="G77" s="276">
        <v>680</v>
      </c>
    </row>
    <row r="78" spans="1:7" s="27" customFormat="1" ht="63" x14ac:dyDescent="0.25">
      <c r="A78" s="26" t="s">
        <v>722</v>
      </c>
      <c r="B78" s="25" t="s">
        <v>324</v>
      </c>
      <c r="C78" s="25" t="s">
        <v>708</v>
      </c>
      <c r="D78" s="172">
        <v>202011</v>
      </c>
      <c r="E78" s="168">
        <v>44165</v>
      </c>
      <c r="F78" s="109" t="s">
        <v>98</v>
      </c>
      <c r="G78" s="276">
        <v>229.84</v>
      </c>
    </row>
    <row r="79" spans="1:7" s="27" customFormat="1" x14ac:dyDescent="0.25">
      <c r="A79" s="467" t="s">
        <v>723</v>
      </c>
      <c r="B79" s="468"/>
      <c r="C79" s="468"/>
      <c r="D79" s="468"/>
      <c r="E79" s="468"/>
      <c r="F79" s="468"/>
      <c r="G79" s="469"/>
    </row>
    <row r="80" spans="1:7" s="27" customFormat="1" x14ac:dyDescent="0.25">
      <c r="A80" s="339" t="s">
        <v>724</v>
      </c>
      <c r="B80" s="25" t="s">
        <v>324</v>
      </c>
      <c r="C80" s="25" t="s">
        <v>708</v>
      </c>
      <c r="D80" s="172">
        <v>202011</v>
      </c>
      <c r="E80" s="168">
        <v>44165</v>
      </c>
      <c r="F80" s="25" t="s">
        <v>97</v>
      </c>
      <c r="G80" s="276">
        <v>270</v>
      </c>
    </row>
    <row r="81" spans="1:7" s="27" customFormat="1" ht="63" x14ac:dyDescent="0.25">
      <c r="A81" s="339" t="s">
        <v>725</v>
      </c>
      <c r="B81" s="25" t="s">
        <v>324</v>
      </c>
      <c r="C81" s="25" t="s">
        <v>708</v>
      </c>
      <c r="D81" s="172">
        <v>202011</v>
      </c>
      <c r="E81" s="168">
        <v>44165</v>
      </c>
      <c r="F81" s="109" t="s">
        <v>98</v>
      </c>
      <c r="G81" s="276">
        <v>91.26</v>
      </c>
    </row>
    <row r="82" spans="1:7" s="27" customFormat="1" x14ac:dyDescent="0.25">
      <c r="A82" s="467" t="s">
        <v>726</v>
      </c>
      <c r="B82" s="468"/>
      <c r="C82" s="468"/>
      <c r="D82" s="468"/>
      <c r="E82" s="468"/>
      <c r="F82" s="468"/>
      <c r="G82" s="469"/>
    </row>
    <row r="83" spans="1:7" s="27" customFormat="1" x14ac:dyDescent="0.25">
      <c r="A83" s="168" t="s">
        <v>727</v>
      </c>
      <c r="B83" s="25" t="s">
        <v>324</v>
      </c>
      <c r="C83" s="25" t="s">
        <v>708</v>
      </c>
      <c r="D83" s="172">
        <v>202011</v>
      </c>
      <c r="E83" s="168">
        <v>44165</v>
      </c>
      <c r="F83" s="25" t="s">
        <v>97</v>
      </c>
      <c r="G83" s="276">
        <v>390</v>
      </c>
    </row>
    <row r="84" spans="1:7" s="27" customFormat="1" ht="63" x14ac:dyDescent="0.25">
      <c r="A84" s="168" t="s">
        <v>728</v>
      </c>
      <c r="B84" s="25" t="s">
        <v>324</v>
      </c>
      <c r="C84" s="25" t="s">
        <v>708</v>
      </c>
      <c r="D84" s="172">
        <v>202011</v>
      </c>
      <c r="E84" s="168">
        <v>44165</v>
      </c>
      <c r="F84" s="109" t="s">
        <v>98</v>
      </c>
      <c r="G84" s="276">
        <v>131.82</v>
      </c>
    </row>
    <row r="85" spans="1:7" s="27" customFormat="1" x14ac:dyDescent="0.25">
      <c r="A85" s="467" t="s">
        <v>729</v>
      </c>
      <c r="B85" s="468"/>
      <c r="C85" s="468"/>
      <c r="D85" s="468"/>
      <c r="E85" s="468"/>
      <c r="F85" s="468"/>
      <c r="G85" s="469"/>
    </row>
    <row r="86" spans="1:7" s="27" customFormat="1" x14ac:dyDescent="0.25">
      <c r="A86" s="339" t="s">
        <v>730</v>
      </c>
      <c r="B86" s="25" t="s">
        <v>324</v>
      </c>
      <c r="C86" s="25" t="s">
        <v>712</v>
      </c>
      <c r="D86" s="172">
        <v>202012</v>
      </c>
      <c r="E86" s="168">
        <v>44196</v>
      </c>
      <c r="F86" s="25" t="s">
        <v>97</v>
      </c>
      <c r="G86" s="276">
        <v>680</v>
      </c>
    </row>
    <row r="87" spans="1:7" s="27" customFormat="1" ht="63" x14ac:dyDescent="0.25">
      <c r="A87" s="339" t="s">
        <v>731</v>
      </c>
      <c r="B87" s="25" t="s">
        <v>324</v>
      </c>
      <c r="C87" s="25" t="s">
        <v>712</v>
      </c>
      <c r="D87" s="172">
        <v>202012</v>
      </c>
      <c r="E87" s="168">
        <v>44196</v>
      </c>
      <c r="F87" s="109" t="s">
        <v>98</v>
      </c>
      <c r="G87" s="276">
        <v>229.84</v>
      </c>
    </row>
    <row r="88" spans="1:7" s="27" customFormat="1" x14ac:dyDescent="0.25">
      <c r="A88" s="467" t="s">
        <v>732</v>
      </c>
      <c r="B88" s="468"/>
      <c r="C88" s="468"/>
      <c r="D88" s="468"/>
      <c r="E88" s="468"/>
      <c r="F88" s="468"/>
      <c r="G88" s="469"/>
    </row>
    <row r="89" spans="1:7" s="27" customFormat="1" x14ac:dyDescent="0.25">
      <c r="A89" s="339" t="s">
        <v>733</v>
      </c>
      <c r="B89" s="25" t="s">
        <v>324</v>
      </c>
      <c r="C89" s="25" t="s">
        <v>712</v>
      </c>
      <c r="D89" s="172">
        <v>202012</v>
      </c>
      <c r="E89" s="168">
        <v>44196</v>
      </c>
      <c r="F89" s="25" t="s">
        <v>97</v>
      </c>
      <c r="G89" s="276">
        <v>270</v>
      </c>
    </row>
    <row r="90" spans="1:7" s="27" customFormat="1" ht="63" x14ac:dyDescent="0.25">
      <c r="A90" s="339" t="s">
        <v>734</v>
      </c>
      <c r="B90" s="25" t="s">
        <v>324</v>
      </c>
      <c r="C90" s="25" t="s">
        <v>712</v>
      </c>
      <c r="D90" s="172">
        <v>202012</v>
      </c>
      <c r="E90" s="168">
        <v>44196</v>
      </c>
      <c r="F90" s="109" t="s">
        <v>98</v>
      </c>
      <c r="G90" s="276">
        <v>91.26</v>
      </c>
    </row>
    <row r="91" spans="1:7" s="27" customFormat="1" x14ac:dyDescent="0.25">
      <c r="A91" s="467" t="s">
        <v>735</v>
      </c>
      <c r="B91" s="468"/>
      <c r="C91" s="468"/>
      <c r="D91" s="468"/>
      <c r="E91" s="468"/>
      <c r="F91" s="468"/>
      <c r="G91" s="469"/>
    </row>
    <row r="92" spans="1:7" s="27" customFormat="1" x14ac:dyDescent="0.25">
      <c r="A92" s="339" t="s">
        <v>736</v>
      </c>
      <c r="B92" s="25" t="s">
        <v>324</v>
      </c>
      <c r="C92" s="25" t="s">
        <v>712</v>
      </c>
      <c r="D92" s="172">
        <v>202012</v>
      </c>
      <c r="E92" s="168">
        <v>44196</v>
      </c>
      <c r="F92" s="25" t="s">
        <v>97</v>
      </c>
      <c r="G92" s="276">
        <v>390</v>
      </c>
    </row>
    <row r="93" spans="1:7" s="27" customFormat="1" ht="63" x14ac:dyDescent="0.25">
      <c r="A93" s="339" t="s">
        <v>737</v>
      </c>
      <c r="B93" s="25" t="s">
        <v>324</v>
      </c>
      <c r="C93" s="25" t="s">
        <v>712</v>
      </c>
      <c r="D93" s="172">
        <v>202012</v>
      </c>
      <c r="E93" s="168">
        <v>44196</v>
      </c>
      <c r="F93" s="109" t="s">
        <v>98</v>
      </c>
      <c r="G93" s="276">
        <v>131.82</v>
      </c>
    </row>
    <row r="94" spans="1:7" x14ac:dyDescent="0.25">
      <c r="A94" s="461" t="s">
        <v>225</v>
      </c>
      <c r="B94" s="462"/>
      <c r="C94" s="462"/>
      <c r="D94" s="462"/>
      <c r="E94" s="462"/>
      <c r="F94" s="463"/>
      <c r="G94" s="277">
        <f>SUM(G6:G93)</f>
        <v>15453.900000000001</v>
      </c>
    </row>
    <row r="95" spans="1:7" s="27" customFormat="1" ht="14.25" customHeight="1" x14ac:dyDescent="0.25">
      <c r="A95" s="470" t="s">
        <v>936</v>
      </c>
      <c r="B95" s="471"/>
      <c r="C95" s="471"/>
      <c r="D95" s="471"/>
      <c r="E95" s="471"/>
      <c r="F95" s="471"/>
      <c r="G95" s="472"/>
    </row>
    <row r="96" spans="1:7" s="143" customFormat="1" x14ac:dyDescent="0.25">
      <c r="A96" s="340" t="s">
        <v>937</v>
      </c>
      <c r="B96" s="110" t="s">
        <v>324</v>
      </c>
      <c r="C96" s="110" t="s">
        <v>942</v>
      </c>
      <c r="D96" s="338">
        <v>202101</v>
      </c>
      <c r="E96" s="167">
        <v>44227</v>
      </c>
      <c r="F96" s="110" t="s">
        <v>97</v>
      </c>
      <c r="G96" s="282">
        <v>680</v>
      </c>
    </row>
    <row r="97" spans="1:7" s="143" customFormat="1" ht="63" x14ac:dyDescent="0.25">
      <c r="A97" s="340" t="s">
        <v>938</v>
      </c>
      <c r="B97" s="110" t="s">
        <v>324</v>
      </c>
      <c r="C97" s="110" t="s">
        <v>942</v>
      </c>
      <c r="D97" s="338">
        <v>202101</v>
      </c>
      <c r="E97" s="167">
        <v>44227</v>
      </c>
      <c r="F97" s="108" t="s">
        <v>98</v>
      </c>
      <c r="G97" s="282">
        <v>229.84</v>
      </c>
    </row>
    <row r="98" spans="1:7" s="143" customFormat="1" x14ac:dyDescent="0.25">
      <c r="A98" s="470" t="s">
        <v>939</v>
      </c>
      <c r="B98" s="471"/>
      <c r="C98" s="471"/>
      <c r="D98" s="471"/>
      <c r="E98" s="471"/>
      <c r="F98" s="471"/>
      <c r="G98" s="472"/>
    </row>
    <row r="99" spans="1:7" s="143" customFormat="1" x14ac:dyDescent="0.25">
      <c r="A99" s="340" t="s">
        <v>940</v>
      </c>
      <c r="B99" s="110" t="s">
        <v>324</v>
      </c>
      <c r="C99" s="110" t="s">
        <v>942</v>
      </c>
      <c r="D99" s="338">
        <v>202101</v>
      </c>
      <c r="E99" s="167">
        <v>44227</v>
      </c>
      <c r="F99" s="110" t="s">
        <v>97</v>
      </c>
      <c r="G99" s="282">
        <v>270</v>
      </c>
    </row>
    <row r="100" spans="1:7" s="143" customFormat="1" ht="63" x14ac:dyDescent="0.25">
      <c r="A100" s="340" t="s">
        <v>941</v>
      </c>
      <c r="B100" s="110" t="s">
        <v>324</v>
      </c>
      <c r="C100" s="110" t="s">
        <v>942</v>
      </c>
      <c r="D100" s="338">
        <v>202101</v>
      </c>
      <c r="E100" s="167">
        <v>44227</v>
      </c>
      <c r="F100" s="108" t="s">
        <v>98</v>
      </c>
      <c r="G100" s="282">
        <v>91.26</v>
      </c>
    </row>
    <row r="101" spans="1:7" s="27" customFormat="1" x14ac:dyDescent="0.25">
      <c r="A101" s="470" t="s">
        <v>943</v>
      </c>
      <c r="B101" s="471"/>
      <c r="C101" s="471"/>
      <c r="D101" s="471"/>
      <c r="E101" s="471"/>
      <c r="F101" s="471"/>
      <c r="G101" s="472"/>
    </row>
    <row r="102" spans="1:7" s="143" customFormat="1" x14ac:dyDescent="0.25">
      <c r="A102" s="340" t="s">
        <v>944</v>
      </c>
      <c r="B102" s="110" t="s">
        <v>324</v>
      </c>
      <c r="C102" s="110" t="s">
        <v>942</v>
      </c>
      <c r="D102" s="338">
        <v>202101</v>
      </c>
      <c r="E102" s="167">
        <v>44227</v>
      </c>
      <c r="F102" s="110" t="s">
        <v>97</v>
      </c>
      <c r="G102" s="282">
        <v>390</v>
      </c>
    </row>
    <row r="103" spans="1:7" s="143" customFormat="1" ht="63" x14ac:dyDescent="0.25">
      <c r="A103" s="340" t="s">
        <v>945</v>
      </c>
      <c r="B103" s="110" t="s">
        <v>324</v>
      </c>
      <c r="C103" s="110" t="s">
        <v>942</v>
      </c>
      <c r="D103" s="338">
        <v>202101</v>
      </c>
      <c r="E103" s="167">
        <v>44227</v>
      </c>
      <c r="F103" s="108" t="s">
        <v>98</v>
      </c>
      <c r="G103" s="282">
        <v>131.82</v>
      </c>
    </row>
    <row r="104" spans="1:7" s="143" customFormat="1" ht="14.25" customHeight="1" x14ac:dyDescent="0.25">
      <c r="A104" s="470" t="s">
        <v>946</v>
      </c>
      <c r="B104" s="471"/>
      <c r="C104" s="471"/>
      <c r="D104" s="471"/>
      <c r="E104" s="471"/>
      <c r="F104" s="471"/>
      <c r="G104" s="472"/>
    </row>
    <row r="105" spans="1:7" s="143" customFormat="1" x14ac:dyDescent="0.25">
      <c r="A105" s="340" t="s">
        <v>947</v>
      </c>
      <c r="B105" s="110" t="s">
        <v>324</v>
      </c>
      <c r="C105" s="110" t="s">
        <v>897</v>
      </c>
      <c r="D105" s="338">
        <v>202102</v>
      </c>
      <c r="E105" s="167">
        <v>44255</v>
      </c>
      <c r="F105" s="110" t="s">
        <v>97</v>
      </c>
      <c r="G105" s="282">
        <v>680</v>
      </c>
    </row>
    <row r="106" spans="1:7" s="143" customFormat="1" ht="63" x14ac:dyDescent="0.25">
      <c r="A106" s="340" t="s">
        <v>948</v>
      </c>
      <c r="B106" s="110" t="s">
        <v>324</v>
      </c>
      <c r="C106" s="110" t="s">
        <v>897</v>
      </c>
      <c r="D106" s="338">
        <v>202102</v>
      </c>
      <c r="E106" s="167">
        <v>44255</v>
      </c>
      <c r="F106" s="108" t="s">
        <v>98</v>
      </c>
      <c r="G106" s="282">
        <v>229.84</v>
      </c>
    </row>
    <row r="107" spans="1:7" s="143" customFormat="1" x14ac:dyDescent="0.25">
      <c r="A107" s="470" t="s">
        <v>949</v>
      </c>
      <c r="B107" s="471"/>
      <c r="C107" s="471"/>
      <c r="D107" s="471"/>
      <c r="E107" s="471"/>
      <c r="F107" s="471"/>
      <c r="G107" s="472"/>
    </row>
    <row r="108" spans="1:7" s="143" customFormat="1" x14ac:dyDescent="0.25">
      <c r="A108" s="340" t="s">
        <v>950</v>
      </c>
      <c r="B108" s="110" t="s">
        <v>324</v>
      </c>
      <c r="C108" s="110" t="s">
        <v>897</v>
      </c>
      <c r="D108" s="338">
        <v>202102</v>
      </c>
      <c r="E108" s="167">
        <v>44255</v>
      </c>
      <c r="F108" s="110" t="s">
        <v>97</v>
      </c>
      <c r="G108" s="282">
        <v>270</v>
      </c>
    </row>
    <row r="109" spans="1:7" s="143" customFormat="1" ht="63" x14ac:dyDescent="0.25">
      <c r="A109" s="340" t="s">
        <v>951</v>
      </c>
      <c r="B109" s="110" t="s">
        <v>324</v>
      </c>
      <c r="C109" s="110" t="s">
        <v>897</v>
      </c>
      <c r="D109" s="338">
        <v>202102</v>
      </c>
      <c r="E109" s="167">
        <v>44255</v>
      </c>
      <c r="F109" s="108" t="s">
        <v>98</v>
      </c>
      <c r="G109" s="282">
        <v>91.26</v>
      </c>
    </row>
    <row r="110" spans="1:7" s="143" customFormat="1" x14ac:dyDescent="0.25">
      <c r="A110" s="470" t="s">
        <v>952</v>
      </c>
      <c r="B110" s="471"/>
      <c r="C110" s="471"/>
      <c r="D110" s="471"/>
      <c r="E110" s="471"/>
      <c r="F110" s="471"/>
      <c r="G110" s="472"/>
    </row>
    <row r="111" spans="1:7" s="143" customFormat="1" x14ac:dyDescent="0.25">
      <c r="A111" s="340" t="s">
        <v>953</v>
      </c>
      <c r="B111" s="110" t="s">
        <v>324</v>
      </c>
      <c r="C111" s="110" t="s">
        <v>897</v>
      </c>
      <c r="D111" s="338">
        <v>202102</v>
      </c>
      <c r="E111" s="167">
        <v>44255</v>
      </c>
      <c r="F111" s="110" t="s">
        <v>97</v>
      </c>
      <c r="G111" s="282">
        <v>390</v>
      </c>
    </row>
    <row r="112" spans="1:7" s="143" customFormat="1" ht="63" x14ac:dyDescent="0.25">
      <c r="A112" s="340" t="s">
        <v>954</v>
      </c>
      <c r="B112" s="110" t="s">
        <v>324</v>
      </c>
      <c r="C112" s="110" t="s">
        <v>897</v>
      </c>
      <c r="D112" s="338">
        <v>202102</v>
      </c>
      <c r="E112" s="167">
        <v>44255</v>
      </c>
      <c r="F112" s="108" t="s">
        <v>98</v>
      </c>
      <c r="G112" s="282">
        <v>131.82</v>
      </c>
    </row>
    <row r="113" spans="1:7" s="143" customFormat="1" ht="14.25" customHeight="1" x14ac:dyDescent="0.25">
      <c r="A113" s="470" t="s">
        <v>955</v>
      </c>
      <c r="B113" s="471"/>
      <c r="C113" s="471"/>
      <c r="D113" s="471"/>
      <c r="E113" s="471"/>
      <c r="F113" s="471"/>
      <c r="G113" s="472"/>
    </row>
    <row r="114" spans="1:7" s="143" customFormat="1" x14ac:dyDescent="0.25">
      <c r="A114" s="340" t="s">
        <v>956</v>
      </c>
      <c r="B114" s="110" t="s">
        <v>324</v>
      </c>
      <c r="C114" s="110" t="s">
        <v>964</v>
      </c>
      <c r="D114" s="338">
        <v>202103</v>
      </c>
      <c r="E114" s="167">
        <v>44286</v>
      </c>
      <c r="F114" s="110" t="s">
        <v>97</v>
      </c>
      <c r="G114" s="282">
        <v>680</v>
      </c>
    </row>
    <row r="115" spans="1:7" s="143" customFormat="1" ht="63" x14ac:dyDescent="0.25">
      <c r="A115" s="340" t="s">
        <v>957</v>
      </c>
      <c r="B115" s="110" t="s">
        <v>324</v>
      </c>
      <c r="C115" s="110" t="s">
        <v>964</v>
      </c>
      <c r="D115" s="338">
        <v>202103</v>
      </c>
      <c r="E115" s="167">
        <v>44286</v>
      </c>
      <c r="F115" s="108" t="s">
        <v>98</v>
      </c>
      <c r="G115" s="282">
        <v>229.84</v>
      </c>
    </row>
    <row r="116" spans="1:7" s="143" customFormat="1" x14ac:dyDescent="0.25">
      <c r="A116" s="470" t="s">
        <v>958</v>
      </c>
      <c r="B116" s="471"/>
      <c r="C116" s="471"/>
      <c r="D116" s="471"/>
      <c r="E116" s="471"/>
      <c r="F116" s="471"/>
      <c r="G116" s="472"/>
    </row>
    <row r="117" spans="1:7" s="143" customFormat="1" x14ac:dyDescent="0.25">
      <c r="A117" s="340" t="s">
        <v>959</v>
      </c>
      <c r="B117" s="110" t="s">
        <v>324</v>
      </c>
      <c r="C117" s="110" t="s">
        <v>964</v>
      </c>
      <c r="D117" s="338">
        <v>202103</v>
      </c>
      <c r="E117" s="167">
        <v>44286</v>
      </c>
      <c r="F117" s="110" t="s">
        <v>97</v>
      </c>
      <c r="G117" s="282">
        <v>270</v>
      </c>
    </row>
    <row r="118" spans="1:7" s="143" customFormat="1" ht="63" x14ac:dyDescent="0.25">
      <c r="A118" s="340" t="s">
        <v>960</v>
      </c>
      <c r="B118" s="110" t="s">
        <v>324</v>
      </c>
      <c r="C118" s="110" t="s">
        <v>964</v>
      </c>
      <c r="D118" s="338">
        <v>202103</v>
      </c>
      <c r="E118" s="167">
        <v>44286</v>
      </c>
      <c r="F118" s="108" t="s">
        <v>98</v>
      </c>
      <c r="G118" s="282">
        <v>91.26</v>
      </c>
    </row>
    <row r="119" spans="1:7" s="143" customFormat="1" x14ac:dyDescent="0.25">
      <c r="A119" s="470" t="s">
        <v>961</v>
      </c>
      <c r="B119" s="471"/>
      <c r="C119" s="471"/>
      <c r="D119" s="471"/>
      <c r="E119" s="471"/>
      <c r="F119" s="471"/>
      <c r="G119" s="472"/>
    </row>
    <row r="120" spans="1:7" s="143" customFormat="1" x14ac:dyDescent="0.25">
      <c r="A120" s="340" t="s">
        <v>962</v>
      </c>
      <c r="B120" s="110" t="s">
        <v>324</v>
      </c>
      <c r="C120" s="110" t="s">
        <v>964</v>
      </c>
      <c r="D120" s="338">
        <v>202103</v>
      </c>
      <c r="E120" s="167">
        <v>44286</v>
      </c>
      <c r="F120" s="110" t="s">
        <v>97</v>
      </c>
      <c r="G120" s="282">
        <v>390</v>
      </c>
    </row>
    <row r="121" spans="1:7" s="143" customFormat="1" ht="63" x14ac:dyDescent="0.25">
      <c r="A121" s="340" t="s">
        <v>963</v>
      </c>
      <c r="B121" s="110" t="s">
        <v>324</v>
      </c>
      <c r="C121" s="110" t="s">
        <v>964</v>
      </c>
      <c r="D121" s="338">
        <v>202103</v>
      </c>
      <c r="E121" s="167">
        <v>44286</v>
      </c>
      <c r="F121" s="108" t="s">
        <v>98</v>
      </c>
      <c r="G121" s="282">
        <v>131.82</v>
      </c>
    </row>
    <row r="122" spans="1:7" s="143" customFormat="1" ht="14.25" customHeight="1" x14ac:dyDescent="0.25">
      <c r="A122" s="470" t="s">
        <v>965</v>
      </c>
      <c r="B122" s="471"/>
      <c r="C122" s="471"/>
      <c r="D122" s="471"/>
      <c r="E122" s="471"/>
      <c r="F122" s="471"/>
      <c r="G122" s="472"/>
    </row>
    <row r="123" spans="1:7" s="143" customFormat="1" x14ac:dyDescent="0.25">
      <c r="A123" s="340" t="s">
        <v>966</v>
      </c>
      <c r="B123" s="110" t="s">
        <v>324</v>
      </c>
      <c r="C123" s="110" t="s">
        <v>898</v>
      </c>
      <c r="D123" s="338">
        <v>202104</v>
      </c>
      <c r="E123" s="167">
        <v>44316</v>
      </c>
      <c r="F123" s="110" t="s">
        <v>97</v>
      </c>
      <c r="G123" s="282">
        <v>680</v>
      </c>
    </row>
    <row r="124" spans="1:7" s="143" customFormat="1" ht="63" x14ac:dyDescent="0.25">
      <c r="A124" s="340" t="s">
        <v>967</v>
      </c>
      <c r="B124" s="110" t="s">
        <v>324</v>
      </c>
      <c r="C124" s="110" t="s">
        <v>898</v>
      </c>
      <c r="D124" s="338">
        <v>202104</v>
      </c>
      <c r="E124" s="167">
        <v>44316</v>
      </c>
      <c r="F124" s="108" t="s">
        <v>98</v>
      </c>
      <c r="G124" s="282">
        <v>229.84</v>
      </c>
    </row>
    <row r="125" spans="1:7" s="143" customFormat="1" x14ac:dyDescent="0.25">
      <c r="A125" s="470" t="s">
        <v>968</v>
      </c>
      <c r="B125" s="471"/>
      <c r="C125" s="471"/>
      <c r="D125" s="471"/>
      <c r="E125" s="471"/>
      <c r="F125" s="471"/>
      <c r="G125" s="472"/>
    </row>
    <row r="126" spans="1:7" s="143" customFormat="1" x14ac:dyDescent="0.25">
      <c r="A126" s="340" t="s">
        <v>969</v>
      </c>
      <c r="B126" s="110" t="s">
        <v>324</v>
      </c>
      <c r="C126" s="110" t="s">
        <v>898</v>
      </c>
      <c r="D126" s="338">
        <v>202104</v>
      </c>
      <c r="E126" s="167">
        <v>44316</v>
      </c>
      <c r="F126" s="110" t="s">
        <v>97</v>
      </c>
      <c r="G126" s="282">
        <v>270</v>
      </c>
    </row>
    <row r="127" spans="1:7" s="143" customFormat="1" ht="63" x14ac:dyDescent="0.25">
      <c r="A127" s="340" t="s">
        <v>970</v>
      </c>
      <c r="B127" s="110" t="s">
        <v>324</v>
      </c>
      <c r="C127" s="110" t="s">
        <v>898</v>
      </c>
      <c r="D127" s="338">
        <v>202104</v>
      </c>
      <c r="E127" s="167">
        <v>44316</v>
      </c>
      <c r="F127" s="108" t="s">
        <v>98</v>
      </c>
      <c r="G127" s="282">
        <v>91.26</v>
      </c>
    </row>
    <row r="128" spans="1:7" s="143" customFormat="1" x14ac:dyDescent="0.25">
      <c r="A128" s="470" t="s">
        <v>971</v>
      </c>
      <c r="B128" s="471"/>
      <c r="C128" s="471"/>
      <c r="D128" s="471"/>
      <c r="E128" s="471"/>
      <c r="F128" s="471"/>
      <c r="G128" s="472"/>
    </row>
    <row r="129" spans="1:7" s="143" customFormat="1" x14ac:dyDescent="0.25">
      <c r="A129" s="340" t="s">
        <v>972</v>
      </c>
      <c r="B129" s="110" t="s">
        <v>324</v>
      </c>
      <c r="C129" s="110" t="s">
        <v>898</v>
      </c>
      <c r="D129" s="338">
        <v>202104</v>
      </c>
      <c r="E129" s="167">
        <v>44316</v>
      </c>
      <c r="F129" s="110" t="s">
        <v>97</v>
      </c>
      <c r="G129" s="282">
        <v>390</v>
      </c>
    </row>
    <row r="130" spans="1:7" s="143" customFormat="1" ht="63" x14ac:dyDescent="0.25">
      <c r="A130" s="340" t="s">
        <v>973</v>
      </c>
      <c r="B130" s="110" t="s">
        <v>324</v>
      </c>
      <c r="C130" s="110" t="s">
        <v>898</v>
      </c>
      <c r="D130" s="338">
        <v>202104</v>
      </c>
      <c r="E130" s="167">
        <v>44316</v>
      </c>
      <c r="F130" s="108" t="s">
        <v>98</v>
      </c>
      <c r="G130" s="282">
        <v>131.82</v>
      </c>
    </row>
    <row r="131" spans="1:7" s="143" customFormat="1" ht="14.25" customHeight="1" x14ac:dyDescent="0.25">
      <c r="A131" s="470" t="s">
        <v>974</v>
      </c>
      <c r="B131" s="471"/>
      <c r="C131" s="471"/>
      <c r="D131" s="471"/>
      <c r="E131" s="471"/>
      <c r="F131" s="471"/>
      <c r="G131" s="472"/>
    </row>
    <row r="132" spans="1:7" s="143" customFormat="1" x14ac:dyDescent="0.25">
      <c r="A132" s="340" t="s">
        <v>975</v>
      </c>
      <c r="B132" s="110" t="s">
        <v>324</v>
      </c>
      <c r="C132" s="110" t="s">
        <v>899</v>
      </c>
      <c r="D132" s="338">
        <v>202105</v>
      </c>
      <c r="E132" s="167">
        <v>44347</v>
      </c>
      <c r="F132" s="110" t="s">
        <v>97</v>
      </c>
      <c r="G132" s="282">
        <v>680</v>
      </c>
    </row>
    <row r="133" spans="1:7" s="143" customFormat="1" ht="63" x14ac:dyDescent="0.25">
      <c r="A133" s="340" t="s">
        <v>976</v>
      </c>
      <c r="B133" s="110" t="s">
        <v>324</v>
      </c>
      <c r="C133" s="110" t="s">
        <v>899</v>
      </c>
      <c r="D133" s="338">
        <v>202105</v>
      </c>
      <c r="E133" s="167">
        <v>44347</v>
      </c>
      <c r="F133" s="108" t="s">
        <v>98</v>
      </c>
      <c r="G133" s="282">
        <v>229.84</v>
      </c>
    </row>
    <row r="134" spans="1:7" s="143" customFormat="1" x14ac:dyDescent="0.25">
      <c r="A134" s="470" t="s">
        <v>977</v>
      </c>
      <c r="B134" s="471"/>
      <c r="C134" s="471"/>
      <c r="D134" s="471"/>
      <c r="E134" s="471"/>
      <c r="F134" s="471"/>
      <c r="G134" s="472"/>
    </row>
    <row r="135" spans="1:7" s="143" customFormat="1" x14ac:dyDescent="0.25">
      <c r="A135" s="340" t="s">
        <v>978</v>
      </c>
      <c r="B135" s="110" t="s">
        <v>324</v>
      </c>
      <c r="C135" s="110" t="s">
        <v>899</v>
      </c>
      <c r="D135" s="338">
        <v>202105</v>
      </c>
      <c r="E135" s="167">
        <v>44347</v>
      </c>
      <c r="F135" s="110" t="s">
        <v>97</v>
      </c>
      <c r="G135" s="282">
        <v>270</v>
      </c>
    </row>
    <row r="136" spans="1:7" s="143" customFormat="1" ht="63" x14ac:dyDescent="0.25">
      <c r="A136" s="340" t="s">
        <v>979</v>
      </c>
      <c r="B136" s="110" t="s">
        <v>324</v>
      </c>
      <c r="C136" s="110" t="s">
        <v>899</v>
      </c>
      <c r="D136" s="338">
        <v>202105</v>
      </c>
      <c r="E136" s="167">
        <v>44347</v>
      </c>
      <c r="F136" s="108" t="s">
        <v>98</v>
      </c>
      <c r="G136" s="282">
        <v>91.26</v>
      </c>
    </row>
    <row r="137" spans="1:7" s="143" customFormat="1" x14ac:dyDescent="0.25">
      <c r="A137" s="470" t="s">
        <v>980</v>
      </c>
      <c r="B137" s="471"/>
      <c r="C137" s="471"/>
      <c r="D137" s="471"/>
      <c r="E137" s="471"/>
      <c r="F137" s="471"/>
      <c r="G137" s="472"/>
    </row>
    <row r="138" spans="1:7" s="143" customFormat="1" x14ac:dyDescent="0.25">
      <c r="A138" s="340" t="s">
        <v>981</v>
      </c>
      <c r="B138" s="110" t="s">
        <v>324</v>
      </c>
      <c r="C138" s="110" t="s">
        <v>899</v>
      </c>
      <c r="D138" s="338">
        <v>202105</v>
      </c>
      <c r="E138" s="167">
        <v>44347</v>
      </c>
      <c r="F138" s="110" t="s">
        <v>97</v>
      </c>
      <c r="G138" s="282">
        <v>390</v>
      </c>
    </row>
    <row r="139" spans="1:7" s="143" customFormat="1" ht="63" x14ac:dyDescent="0.25">
      <c r="A139" s="340" t="s">
        <v>982</v>
      </c>
      <c r="B139" s="110" t="s">
        <v>324</v>
      </c>
      <c r="C139" s="110" t="s">
        <v>899</v>
      </c>
      <c r="D139" s="338">
        <v>202105</v>
      </c>
      <c r="E139" s="167">
        <v>44347</v>
      </c>
      <c r="F139" s="108" t="s">
        <v>98</v>
      </c>
      <c r="G139" s="282">
        <v>131.82</v>
      </c>
    </row>
    <row r="140" spans="1:7" s="143" customFormat="1" ht="14.25" customHeight="1" x14ac:dyDescent="0.25">
      <c r="A140" s="470" t="s">
        <v>983</v>
      </c>
      <c r="B140" s="471"/>
      <c r="C140" s="471"/>
      <c r="D140" s="471"/>
      <c r="E140" s="471"/>
      <c r="F140" s="471"/>
      <c r="G140" s="472"/>
    </row>
    <row r="141" spans="1:7" s="143" customFormat="1" x14ac:dyDescent="0.25">
      <c r="A141" s="340" t="s">
        <v>984</v>
      </c>
      <c r="B141" s="110" t="s">
        <v>324</v>
      </c>
      <c r="C141" s="110" t="s">
        <v>986</v>
      </c>
      <c r="D141" s="338">
        <v>202106</v>
      </c>
      <c r="E141" s="167">
        <v>44377</v>
      </c>
      <c r="F141" s="110" t="s">
        <v>97</v>
      </c>
      <c r="G141" s="282">
        <v>680</v>
      </c>
    </row>
    <row r="142" spans="1:7" s="143" customFormat="1" ht="63" x14ac:dyDescent="0.25">
      <c r="A142" s="340" t="s">
        <v>985</v>
      </c>
      <c r="B142" s="110" t="s">
        <v>324</v>
      </c>
      <c r="C142" s="110" t="s">
        <v>986</v>
      </c>
      <c r="D142" s="338">
        <v>202106</v>
      </c>
      <c r="E142" s="167">
        <v>44377</v>
      </c>
      <c r="F142" s="108" t="s">
        <v>98</v>
      </c>
      <c r="G142" s="282">
        <v>229.84</v>
      </c>
    </row>
    <row r="143" spans="1:7" s="143" customFormat="1" x14ac:dyDescent="0.25">
      <c r="A143" s="470" t="s">
        <v>987</v>
      </c>
      <c r="B143" s="471"/>
      <c r="C143" s="471"/>
      <c r="D143" s="471"/>
      <c r="E143" s="471"/>
      <c r="F143" s="471"/>
      <c r="G143" s="472"/>
    </row>
    <row r="144" spans="1:7" s="143" customFormat="1" x14ac:dyDescent="0.25">
      <c r="A144" s="340" t="s">
        <v>988</v>
      </c>
      <c r="B144" s="110" t="s">
        <v>324</v>
      </c>
      <c r="C144" s="110" t="s">
        <v>986</v>
      </c>
      <c r="D144" s="338">
        <v>202106</v>
      </c>
      <c r="E144" s="167">
        <v>44377</v>
      </c>
      <c r="F144" s="110" t="s">
        <v>97</v>
      </c>
      <c r="G144" s="282">
        <v>270</v>
      </c>
    </row>
    <row r="145" spans="1:7" s="143" customFormat="1" ht="63" x14ac:dyDescent="0.25">
      <c r="A145" s="340" t="s">
        <v>989</v>
      </c>
      <c r="B145" s="110" t="s">
        <v>324</v>
      </c>
      <c r="C145" s="110" t="s">
        <v>986</v>
      </c>
      <c r="D145" s="338">
        <v>202106</v>
      </c>
      <c r="E145" s="167">
        <v>44377</v>
      </c>
      <c r="F145" s="108" t="s">
        <v>98</v>
      </c>
      <c r="G145" s="282">
        <v>91.26</v>
      </c>
    </row>
    <row r="146" spans="1:7" s="143" customFormat="1" x14ac:dyDescent="0.25">
      <c r="A146" s="470" t="s">
        <v>990</v>
      </c>
      <c r="B146" s="471"/>
      <c r="C146" s="471"/>
      <c r="D146" s="471"/>
      <c r="E146" s="471"/>
      <c r="F146" s="471"/>
      <c r="G146" s="472"/>
    </row>
    <row r="147" spans="1:7" s="143" customFormat="1" x14ac:dyDescent="0.25">
      <c r="A147" s="340" t="s">
        <v>991</v>
      </c>
      <c r="B147" s="110" t="s">
        <v>324</v>
      </c>
      <c r="C147" s="110" t="s">
        <v>986</v>
      </c>
      <c r="D147" s="338">
        <v>202106</v>
      </c>
      <c r="E147" s="167">
        <v>44377</v>
      </c>
      <c r="F147" s="110" t="s">
        <v>97</v>
      </c>
      <c r="G147" s="282">
        <v>390</v>
      </c>
    </row>
    <row r="148" spans="1:7" s="143" customFormat="1" ht="63" x14ac:dyDescent="0.25">
      <c r="A148" s="340" t="s">
        <v>992</v>
      </c>
      <c r="B148" s="110" t="s">
        <v>324</v>
      </c>
      <c r="C148" s="110" t="s">
        <v>986</v>
      </c>
      <c r="D148" s="338">
        <v>202106</v>
      </c>
      <c r="E148" s="167">
        <v>44377</v>
      </c>
      <c r="F148" s="108" t="s">
        <v>98</v>
      </c>
      <c r="G148" s="282">
        <v>131.82</v>
      </c>
    </row>
    <row r="149" spans="1:7" s="143" customFormat="1" ht="14.25" customHeight="1" x14ac:dyDescent="0.25">
      <c r="A149" s="341" t="s">
        <v>993</v>
      </c>
      <c r="B149" s="110"/>
      <c r="C149" s="110"/>
      <c r="D149" s="110"/>
      <c r="E149" s="110"/>
      <c r="F149" s="110"/>
      <c r="G149" s="110"/>
    </row>
    <row r="150" spans="1:7" s="143" customFormat="1" x14ac:dyDescent="0.25">
      <c r="A150" s="342" t="s">
        <v>994</v>
      </c>
      <c r="B150" s="110" t="s">
        <v>324</v>
      </c>
      <c r="C150" s="110" t="s">
        <v>900</v>
      </c>
      <c r="D150" s="162">
        <v>202107</v>
      </c>
      <c r="E150" s="167">
        <v>44408</v>
      </c>
      <c r="F150" s="110" t="s">
        <v>97</v>
      </c>
      <c r="G150" s="282">
        <v>680</v>
      </c>
    </row>
    <row r="151" spans="1:7" s="143" customFormat="1" ht="63" x14ac:dyDescent="0.25">
      <c r="A151" s="340" t="s">
        <v>995</v>
      </c>
      <c r="B151" s="110" t="s">
        <v>324</v>
      </c>
      <c r="C151" s="110" t="s">
        <v>900</v>
      </c>
      <c r="D151" s="162">
        <v>202107</v>
      </c>
      <c r="E151" s="167">
        <v>44408</v>
      </c>
      <c r="F151" s="108" t="s">
        <v>98</v>
      </c>
      <c r="G151" s="282">
        <v>229.84</v>
      </c>
    </row>
    <row r="152" spans="1:7" s="143" customFormat="1" x14ac:dyDescent="0.25">
      <c r="A152" s="470" t="s">
        <v>996</v>
      </c>
      <c r="B152" s="471"/>
      <c r="C152" s="471"/>
      <c r="D152" s="471"/>
      <c r="E152" s="471"/>
      <c r="F152" s="471"/>
      <c r="G152" s="472"/>
    </row>
    <row r="153" spans="1:7" s="143" customFormat="1" x14ac:dyDescent="0.25">
      <c r="A153" s="340" t="s">
        <v>997</v>
      </c>
      <c r="B153" s="110" t="s">
        <v>324</v>
      </c>
      <c r="C153" s="110" t="s">
        <v>900</v>
      </c>
      <c r="D153" s="162">
        <v>202107</v>
      </c>
      <c r="E153" s="167">
        <v>44408</v>
      </c>
      <c r="F153" s="110" t="s">
        <v>97</v>
      </c>
      <c r="G153" s="282">
        <v>270</v>
      </c>
    </row>
    <row r="154" spans="1:7" s="143" customFormat="1" ht="63" x14ac:dyDescent="0.25">
      <c r="A154" s="340" t="s">
        <v>998</v>
      </c>
      <c r="B154" s="110" t="s">
        <v>324</v>
      </c>
      <c r="C154" s="110" t="s">
        <v>900</v>
      </c>
      <c r="D154" s="162">
        <v>202107</v>
      </c>
      <c r="E154" s="167">
        <v>44408</v>
      </c>
      <c r="F154" s="108" t="s">
        <v>98</v>
      </c>
      <c r="G154" s="282">
        <v>91.26</v>
      </c>
    </row>
    <row r="155" spans="1:7" s="143" customFormat="1" x14ac:dyDescent="0.25">
      <c r="A155" s="470" t="s">
        <v>999</v>
      </c>
      <c r="B155" s="471"/>
      <c r="C155" s="471"/>
      <c r="D155" s="471"/>
      <c r="E155" s="471"/>
      <c r="F155" s="471"/>
      <c r="G155" s="472"/>
    </row>
    <row r="156" spans="1:7" s="143" customFormat="1" x14ac:dyDescent="0.25">
      <c r="A156" s="340" t="s">
        <v>1000</v>
      </c>
      <c r="B156" s="110" t="s">
        <v>324</v>
      </c>
      <c r="C156" s="110" t="s">
        <v>900</v>
      </c>
      <c r="D156" s="162">
        <v>202107</v>
      </c>
      <c r="E156" s="167">
        <v>44408</v>
      </c>
      <c r="F156" s="110" t="s">
        <v>97</v>
      </c>
      <c r="G156" s="282">
        <v>390</v>
      </c>
    </row>
    <row r="157" spans="1:7" s="143" customFormat="1" ht="63" x14ac:dyDescent="0.25">
      <c r="A157" s="340" t="s">
        <v>1001</v>
      </c>
      <c r="B157" s="110" t="s">
        <v>324</v>
      </c>
      <c r="C157" s="110" t="s">
        <v>900</v>
      </c>
      <c r="D157" s="162">
        <v>202107</v>
      </c>
      <c r="E157" s="167">
        <v>44408</v>
      </c>
      <c r="F157" s="108" t="s">
        <v>98</v>
      </c>
      <c r="G157" s="282">
        <v>131.82</v>
      </c>
    </row>
    <row r="158" spans="1:7" s="143" customFormat="1" ht="14.25" customHeight="1" x14ac:dyDescent="0.25">
      <c r="A158" s="470" t="s">
        <v>1002</v>
      </c>
      <c r="B158" s="471"/>
      <c r="C158" s="471"/>
      <c r="D158" s="471"/>
      <c r="E158" s="471"/>
      <c r="F158" s="471"/>
      <c r="G158" s="472"/>
    </row>
    <row r="159" spans="1:7" s="143" customFormat="1" x14ac:dyDescent="0.25">
      <c r="A159" s="340" t="s">
        <v>1003</v>
      </c>
      <c r="B159" s="110" t="s">
        <v>324</v>
      </c>
      <c r="C159" s="110" t="s">
        <v>901</v>
      </c>
      <c r="D159" s="338">
        <v>202108</v>
      </c>
      <c r="E159" s="167">
        <v>44439</v>
      </c>
      <c r="F159" s="110" t="s">
        <v>97</v>
      </c>
      <c r="G159" s="282">
        <v>680</v>
      </c>
    </row>
    <row r="160" spans="1:7" s="143" customFormat="1" ht="63" x14ac:dyDescent="0.25">
      <c r="A160" s="340" t="s">
        <v>1004</v>
      </c>
      <c r="B160" s="110" t="s">
        <v>324</v>
      </c>
      <c r="C160" s="110" t="s">
        <v>901</v>
      </c>
      <c r="D160" s="338">
        <v>202108</v>
      </c>
      <c r="E160" s="167">
        <v>44439</v>
      </c>
      <c r="F160" s="108" t="s">
        <v>98</v>
      </c>
      <c r="G160" s="282">
        <v>229.84</v>
      </c>
    </row>
    <row r="161" spans="1:7" s="143" customFormat="1" x14ac:dyDescent="0.25">
      <c r="A161" s="470" t="s">
        <v>1005</v>
      </c>
      <c r="B161" s="471"/>
      <c r="C161" s="471"/>
      <c r="D161" s="471"/>
      <c r="E161" s="471"/>
      <c r="F161" s="471"/>
      <c r="G161" s="472"/>
    </row>
    <row r="162" spans="1:7" s="143" customFormat="1" x14ac:dyDescent="0.25">
      <c r="A162" s="340" t="s">
        <v>1006</v>
      </c>
      <c r="B162" s="110" t="s">
        <v>324</v>
      </c>
      <c r="C162" s="110" t="s">
        <v>901</v>
      </c>
      <c r="D162" s="338">
        <v>202108</v>
      </c>
      <c r="E162" s="167">
        <v>44439</v>
      </c>
      <c r="F162" s="110" t="s">
        <v>97</v>
      </c>
      <c r="G162" s="282">
        <v>270</v>
      </c>
    </row>
    <row r="163" spans="1:7" s="143" customFormat="1" ht="63" x14ac:dyDescent="0.25">
      <c r="A163" s="340" t="s">
        <v>1007</v>
      </c>
      <c r="B163" s="110" t="s">
        <v>324</v>
      </c>
      <c r="C163" s="110" t="s">
        <v>901</v>
      </c>
      <c r="D163" s="338">
        <v>202108</v>
      </c>
      <c r="E163" s="167">
        <v>44439</v>
      </c>
      <c r="F163" s="108" t="s">
        <v>98</v>
      </c>
      <c r="G163" s="282">
        <v>91.26</v>
      </c>
    </row>
    <row r="164" spans="1:7" s="143" customFormat="1" x14ac:dyDescent="0.25">
      <c r="A164" s="470" t="s">
        <v>1008</v>
      </c>
      <c r="B164" s="471"/>
      <c r="C164" s="471"/>
      <c r="D164" s="471"/>
      <c r="E164" s="471"/>
      <c r="F164" s="471"/>
      <c r="G164" s="472"/>
    </row>
    <row r="165" spans="1:7" s="143" customFormat="1" x14ac:dyDescent="0.25">
      <c r="A165" s="340" t="s">
        <v>1009</v>
      </c>
      <c r="B165" s="110" t="s">
        <v>324</v>
      </c>
      <c r="C165" s="110" t="s">
        <v>901</v>
      </c>
      <c r="D165" s="338">
        <v>202108</v>
      </c>
      <c r="E165" s="167">
        <v>44439</v>
      </c>
      <c r="F165" s="110" t="s">
        <v>97</v>
      </c>
      <c r="G165" s="282">
        <v>390</v>
      </c>
    </row>
    <row r="166" spans="1:7" s="143" customFormat="1" ht="63" x14ac:dyDescent="0.25">
      <c r="A166" s="340" t="s">
        <v>1010</v>
      </c>
      <c r="B166" s="110" t="s">
        <v>324</v>
      </c>
      <c r="C166" s="110" t="s">
        <v>901</v>
      </c>
      <c r="D166" s="338">
        <v>202108</v>
      </c>
      <c r="E166" s="167">
        <v>44439</v>
      </c>
      <c r="F166" s="108" t="s">
        <v>98</v>
      </c>
      <c r="G166" s="282">
        <v>131.82</v>
      </c>
    </row>
    <row r="167" spans="1:7" s="143" customFormat="1" ht="14.25" customHeight="1" x14ac:dyDescent="0.25">
      <c r="A167" s="470" t="s">
        <v>1011</v>
      </c>
      <c r="B167" s="471"/>
      <c r="C167" s="471"/>
      <c r="D167" s="471"/>
      <c r="E167" s="471"/>
      <c r="F167" s="471"/>
      <c r="G167" s="472"/>
    </row>
    <row r="168" spans="1:7" s="143" customFormat="1" x14ac:dyDescent="0.25">
      <c r="A168" s="340" t="s">
        <v>1012</v>
      </c>
      <c r="B168" s="110" t="s">
        <v>324</v>
      </c>
      <c r="C168" s="110" t="s">
        <v>902</v>
      </c>
      <c r="D168" s="338">
        <v>202109</v>
      </c>
      <c r="E168" s="167">
        <v>44469</v>
      </c>
      <c r="F168" s="110" t="s">
        <v>97</v>
      </c>
      <c r="G168" s="282">
        <v>680</v>
      </c>
    </row>
    <row r="169" spans="1:7" s="143" customFormat="1" ht="63" x14ac:dyDescent="0.25">
      <c r="A169" s="340" t="s">
        <v>1013</v>
      </c>
      <c r="B169" s="110" t="s">
        <v>324</v>
      </c>
      <c r="C169" s="110" t="s">
        <v>902</v>
      </c>
      <c r="D169" s="338">
        <v>202109</v>
      </c>
      <c r="E169" s="167">
        <v>44469</v>
      </c>
      <c r="F169" s="108" t="s">
        <v>98</v>
      </c>
      <c r="G169" s="282">
        <v>229.84</v>
      </c>
    </row>
    <row r="170" spans="1:7" s="143" customFormat="1" x14ac:dyDescent="0.25">
      <c r="A170" s="470" t="s">
        <v>1014</v>
      </c>
      <c r="B170" s="471"/>
      <c r="C170" s="471"/>
      <c r="D170" s="471"/>
      <c r="E170" s="471"/>
      <c r="F170" s="471"/>
      <c r="G170" s="472"/>
    </row>
    <row r="171" spans="1:7" s="143" customFormat="1" x14ac:dyDescent="0.25">
      <c r="A171" s="340" t="s">
        <v>1015</v>
      </c>
      <c r="B171" s="110" t="s">
        <v>324</v>
      </c>
      <c r="C171" s="110" t="s">
        <v>902</v>
      </c>
      <c r="D171" s="338">
        <v>202109</v>
      </c>
      <c r="E171" s="167">
        <v>44469</v>
      </c>
      <c r="F171" s="110" t="s">
        <v>97</v>
      </c>
      <c r="G171" s="282">
        <v>270</v>
      </c>
    </row>
    <row r="172" spans="1:7" s="143" customFormat="1" ht="63" x14ac:dyDescent="0.25">
      <c r="A172" s="340" t="s">
        <v>1016</v>
      </c>
      <c r="B172" s="110" t="s">
        <v>324</v>
      </c>
      <c r="C172" s="110" t="s">
        <v>902</v>
      </c>
      <c r="D172" s="338">
        <v>202109</v>
      </c>
      <c r="E172" s="167">
        <v>44469</v>
      </c>
      <c r="F172" s="108" t="s">
        <v>98</v>
      </c>
      <c r="G172" s="282">
        <v>91.26</v>
      </c>
    </row>
    <row r="173" spans="1:7" s="143" customFormat="1" x14ac:dyDescent="0.25">
      <c r="A173" s="470" t="s">
        <v>1017</v>
      </c>
      <c r="B173" s="471"/>
      <c r="C173" s="471"/>
      <c r="D173" s="471"/>
      <c r="E173" s="471"/>
      <c r="F173" s="471"/>
      <c r="G173" s="472"/>
    </row>
    <row r="174" spans="1:7" s="143" customFormat="1" x14ac:dyDescent="0.25">
      <c r="A174" s="340" t="s">
        <v>1018</v>
      </c>
      <c r="B174" s="110" t="s">
        <v>324</v>
      </c>
      <c r="C174" s="110" t="s">
        <v>902</v>
      </c>
      <c r="D174" s="338">
        <v>202109</v>
      </c>
      <c r="E174" s="167">
        <v>44469</v>
      </c>
      <c r="F174" s="110" t="s">
        <v>97</v>
      </c>
      <c r="G174" s="282">
        <v>390</v>
      </c>
    </row>
    <row r="175" spans="1:7" s="143" customFormat="1" ht="63" x14ac:dyDescent="0.25">
      <c r="A175" s="340" t="s">
        <v>1019</v>
      </c>
      <c r="B175" s="110" t="s">
        <v>324</v>
      </c>
      <c r="C175" s="110" t="s">
        <v>902</v>
      </c>
      <c r="D175" s="338">
        <v>202109</v>
      </c>
      <c r="E175" s="167">
        <v>44469</v>
      </c>
      <c r="F175" s="108" t="s">
        <v>98</v>
      </c>
      <c r="G175" s="282">
        <v>131.82</v>
      </c>
    </row>
    <row r="176" spans="1:7" x14ac:dyDescent="0.25">
      <c r="A176" s="461" t="s">
        <v>224</v>
      </c>
      <c r="B176" s="462"/>
      <c r="C176" s="462"/>
      <c r="D176" s="462"/>
      <c r="E176" s="462"/>
      <c r="F176" s="463"/>
      <c r="G176" s="277">
        <f>SUM('C1. Tööjõukulud'!G95:G175)</f>
        <v>16136.28</v>
      </c>
    </row>
    <row r="177" spans="1:7" s="27" customFormat="1" x14ac:dyDescent="0.25">
      <c r="A177" s="25"/>
      <c r="B177" s="25"/>
      <c r="C177" s="25"/>
      <c r="D177" s="172"/>
      <c r="E177" s="168"/>
      <c r="F177" s="25"/>
      <c r="G177" s="276"/>
    </row>
    <row r="178" spans="1:7" s="27" customFormat="1" x14ac:dyDescent="0.25">
      <c r="A178" s="25"/>
      <c r="B178" s="25"/>
      <c r="C178" s="25"/>
      <c r="D178" s="172"/>
      <c r="E178" s="163"/>
      <c r="F178" s="25"/>
      <c r="G178" s="276"/>
    </row>
    <row r="179" spans="1:7" s="27" customFormat="1" x14ac:dyDescent="0.25">
      <c r="A179" s="25"/>
      <c r="B179" s="25"/>
      <c r="C179" s="25"/>
      <c r="D179" s="172"/>
      <c r="E179" s="163"/>
      <c r="F179" s="25"/>
      <c r="G179" s="276"/>
    </row>
    <row r="180" spans="1:7" s="27" customFormat="1" x14ac:dyDescent="0.25">
      <c r="A180" s="25"/>
      <c r="B180" s="25"/>
      <c r="C180" s="25"/>
      <c r="D180" s="172"/>
      <c r="E180" s="168"/>
      <c r="F180" s="25"/>
      <c r="G180" s="276"/>
    </row>
    <row r="181" spans="1:7" s="27" customFormat="1" x14ac:dyDescent="0.25">
      <c r="A181" s="25"/>
      <c r="B181" s="25"/>
      <c r="C181" s="25"/>
      <c r="D181" s="172"/>
      <c r="E181" s="163"/>
      <c r="F181" s="25"/>
      <c r="G181" s="276"/>
    </row>
    <row r="182" spans="1:7" s="27" customFormat="1" x14ac:dyDescent="0.25">
      <c r="A182" s="25"/>
      <c r="B182" s="25"/>
      <c r="C182" s="25"/>
      <c r="D182" s="172"/>
      <c r="E182" s="163"/>
      <c r="F182" s="25"/>
      <c r="G182" s="276"/>
    </row>
    <row r="183" spans="1:7" s="27" customFormat="1" x14ac:dyDescent="0.25">
      <c r="A183" s="25"/>
      <c r="B183" s="25"/>
      <c r="C183" s="25"/>
      <c r="D183" s="172"/>
      <c r="E183" s="163"/>
      <c r="F183" s="25"/>
      <c r="G183" s="276"/>
    </row>
    <row r="184" spans="1:7" s="27" customFormat="1" x14ac:dyDescent="0.25">
      <c r="A184" s="25"/>
      <c r="B184" s="25"/>
      <c r="C184" s="25"/>
      <c r="D184" s="172"/>
      <c r="E184" s="163"/>
      <c r="F184" s="25"/>
      <c r="G184" s="276"/>
    </row>
    <row r="185" spans="1:7" s="27" customFormat="1" x14ac:dyDescent="0.25">
      <c r="A185" s="25"/>
      <c r="B185" s="25"/>
      <c r="C185" s="25"/>
      <c r="D185" s="172"/>
      <c r="E185" s="163"/>
      <c r="F185" s="25"/>
      <c r="G185" s="276"/>
    </row>
    <row r="186" spans="1:7" s="27" customFormat="1" x14ac:dyDescent="0.25">
      <c r="A186" s="25"/>
      <c r="B186" s="25"/>
      <c r="C186" s="25"/>
      <c r="D186" s="172"/>
      <c r="E186" s="163"/>
      <c r="F186" s="25"/>
      <c r="G186" s="276"/>
    </row>
    <row r="187" spans="1:7" s="27" customFormat="1" x14ac:dyDescent="0.25">
      <c r="A187" s="25"/>
      <c r="B187" s="25"/>
      <c r="C187" s="25"/>
      <c r="D187" s="172"/>
      <c r="E187" s="163"/>
      <c r="F187" s="25"/>
      <c r="G187" s="276"/>
    </row>
    <row r="188" spans="1:7" s="27" customFormat="1" x14ac:dyDescent="0.25">
      <c r="A188" s="25"/>
      <c r="B188" s="25"/>
      <c r="C188" s="25"/>
      <c r="D188" s="172"/>
      <c r="E188" s="163"/>
      <c r="F188" s="25"/>
      <c r="G188" s="276"/>
    </row>
    <row r="189" spans="1:7" s="27" customFormat="1" x14ac:dyDescent="0.25">
      <c r="A189" s="25"/>
      <c r="B189" s="25"/>
      <c r="C189" s="25"/>
      <c r="D189" s="172"/>
      <c r="E189" s="163"/>
      <c r="F189" s="25"/>
      <c r="G189" s="276"/>
    </row>
    <row r="190" spans="1:7" s="27" customFormat="1" x14ac:dyDescent="0.25">
      <c r="A190" s="25"/>
      <c r="B190" s="25"/>
      <c r="C190" s="25"/>
      <c r="D190" s="172"/>
      <c r="E190" s="163"/>
      <c r="F190" s="25"/>
      <c r="G190" s="276"/>
    </row>
    <row r="191" spans="1:7" s="27" customFormat="1" x14ac:dyDescent="0.25">
      <c r="A191" s="25"/>
      <c r="B191" s="25"/>
      <c r="C191" s="25"/>
      <c r="D191" s="172"/>
      <c r="E191" s="163"/>
      <c r="F191" s="25"/>
      <c r="G191" s="276"/>
    </row>
    <row r="192" spans="1:7" s="27" customFormat="1" x14ac:dyDescent="0.25">
      <c r="A192" s="25"/>
      <c r="B192" s="25"/>
      <c r="C192" s="25"/>
      <c r="D192" s="172"/>
      <c r="E192" s="163"/>
      <c r="F192" s="25"/>
      <c r="G192" s="276"/>
    </row>
    <row r="193" spans="1:7" s="27" customFormat="1" x14ac:dyDescent="0.25">
      <c r="A193" s="25"/>
      <c r="B193" s="25"/>
      <c r="C193" s="25"/>
      <c r="D193" s="172"/>
      <c r="E193" s="163"/>
      <c r="F193" s="25"/>
      <c r="G193" s="276"/>
    </row>
    <row r="194" spans="1:7" s="27" customFormat="1" x14ac:dyDescent="0.25">
      <c r="A194" s="25"/>
      <c r="B194" s="25"/>
      <c r="C194" s="25"/>
      <c r="D194" s="172"/>
      <c r="E194" s="168"/>
      <c r="F194" s="25"/>
      <c r="G194" s="276"/>
    </row>
    <row r="195" spans="1:7" x14ac:dyDescent="0.25">
      <c r="A195" s="461" t="s">
        <v>226</v>
      </c>
      <c r="B195" s="462"/>
      <c r="C195" s="462"/>
      <c r="D195" s="462"/>
      <c r="E195" s="462"/>
      <c r="F195" s="463"/>
      <c r="G195" s="277">
        <f>SUM(G177:G194)</f>
        <v>0</v>
      </c>
    </row>
    <row r="196" spans="1:7" s="27" customFormat="1" x14ac:dyDescent="0.25">
      <c r="A196" s="25"/>
      <c r="B196" s="25"/>
      <c r="C196" s="25"/>
      <c r="D196" s="172"/>
      <c r="E196" s="168"/>
      <c r="F196" s="25"/>
      <c r="G196" s="276"/>
    </row>
    <row r="197" spans="1:7" s="27" customFormat="1" x14ac:dyDescent="0.25">
      <c r="A197" s="25"/>
      <c r="B197" s="25"/>
      <c r="C197" s="25"/>
      <c r="D197" s="172"/>
      <c r="E197" s="163"/>
      <c r="F197" s="25"/>
      <c r="G197" s="276"/>
    </row>
    <row r="198" spans="1:7" s="27" customFormat="1" x14ac:dyDescent="0.25">
      <c r="A198" s="25"/>
      <c r="B198" s="25"/>
      <c r="C198" s="25"/>
      <c r="D198" s="172"/>
      <c r="E198" s="163"/>
      <c r="F198" s="25"/>
      <c r="G198" s="276"/>
    </row>
    <row r="199" spans="1:7" s="27" customFormat="1" x14ac:dyDescent="0.25">
      <c r="A199" s="25"/>
      <c r="B199" s="25"/>
      <c r="C199" s="25"/>
      <c r="D199" s="172"/>
      <c r="E199" s="168"/>
      <c r="F199" s="25"/>
      <c r="G199" s="276"/>
    </row>
    <row r="200" spans="1:7" s="27" customFormat="1" x14ac:dyDescent="0.25">
      <c r="A200" s="25"/>
      <c r="B200" s="25"/>
      <c r="C200" s="25"/>
      <c r="D200" s="172"/>
      <c r="E200" s="163"/>
      <c r="F200" s="25"/>
      <c r="G200" s="276"/>
    </row>
    <row r="201" spans="1:7" s="27" customFormat="1" x14ac:dyDescent="0.25">
      <c r="A201" s="25"/>
      <c r="B201" s="25"/>
      <c r="C201" s="25"/>
      <c r="D201" s="172"/>
      <c r="E201" s="163"/>
      <c r="F201" s="25"/>
      <c r="G201" s="276"/>
    </row>
    <row r="202" spans="1:7" s="27" customFormat="1" x14ac:dyDescent="0.25">
      <c r="A202" s="25"/>
      <c r="B202" s="25"/>
      <c r="C202" s="25"/>
      <c r="D202" s="172"/>
      <c r="E202" s="163"/>
      <c r="F202" s="25"/>
      <c r="G202" s="276"/>
    </row>
    <row r="203" spans="1:7" s="27" customFormat="1" x14ac:dyDescent="0.25">
      <c r="A203" s="25"/>
      <c r="B203" s="25"/>
      <c r="C203" s="25"/>
      <c r="D203" s="172"/>
      <c r="E203" s="163"/>
      <c r="F203" s="25"/>
      <c r="G203" s="276"/>
    </row>
    <row r="204" spans="1:7" s="27" customFormat="1" x14ac:dyDescent="0.25">
      <c r="A204" s="25"/>
      <c r="B204" s="25"/>
      <c r="C204" s="25"/>
      <c r="D204" s="172"/>
      <c r="E204" s="163"/>
      <c r="F204" s="25"/>
      <c r="G204" s="276"/>
    </row>
    <row r="205" spans="1:7" s="27" customFormat="1" x14ac:dyDescent="0.25">
      <c r="A205" s="25"/>
      <c r="B205" s="25"/>
      <c r="C205" s="25"/>
      <c r="D205" s="172"/>
      <c r="E205" s="163"/>
      <c r="F205" s="25"/>
      <c r="G205" s="276"/>
    </row>
    <row r="206" spans="1:7" s="27" customFormat="1" x14ac:dyDescent="0.25">
      <c r="A206" s="25"/>
      <c r="B206" s="25"/>
      <c r="C206" s="25"/>
      <c r="D206" s="172"/>
      <c r="E206" s="163"/>
      <c r="F206" s="25"/>
      <c r="G206" s="276"/>
    </row>
    <row r="207" spans="1:7" s="27" customFormat="1" x14ac:dyDescent="0.25">
      <c r="A207" s="25"/>
      <c r="B207" s="25"/>
      <c r="C207" s="25"/>
      <c r="D207" s="172"/>
      <c r="E207" s="163"/>
      <c r="F207" s="25"/>
      <c r="G207" s="276"/>
    </row>
    <row r="208" spans="1:7" s="27" customFormat="1" x14ac:dyDescent="0.25">
      <c r="A208" s="25"/>
      <c r="B208" s="25"/>
      <c r="C208" s="25"/>
      <c r="D208" s="172"/>
      <c r="E208" s="163"/>
      <c r="F208" s="25"/>
      <c r="G208" s="276"/>
    </row>
    <row r="209" spans="1:7" s="27" customFormat="1" x14ac:dyDescent="0.25">
      <c r="A209" s="25"/>
      <c r="B209" s="25"/>
      <c r="C209" s="25"/>
      <c r="D209" s="172"/>
      <c r="E209" s="163"/>
      <c r="F209" s="25"/>
      <c r="G209" s="276"/>
    </row>
    <row r="210" spans="1:7" s="27" customFormat="1" x14ac:dyDescent="0.25">
      <c r="A210" s="25"/>
      <c r="B210" s="25"/>
      <c r="C210" s="25"/>
      <c r="D210" s="172"/>
      <c r="E210" s="163"/>
      <c r="F210" s="25"/>
      <c r="G210" s="276"/>
    </row>
    <row r="211" spans="1:7" s="27" customFormat="1" x14ac:dyDescent="0.25">
      <c r="A211" s="25"/>
      <c r="B211" s="25"/>
      <c r="C211" s="25"/>
      <c r="D211" s="172"/>
      <c r="E211" s="163"/>
      <c r="F211" s="25"/>
      <c r="G211" s="276"/>
    </row>
    <row r="212" spans="1:7" s="27" customFormat="1" x14ac:dyDescent="0.25">
      <c r="A212" s="25"/>
      <c r="B212" s="25"/>
      <c r="C212" s="25"/>
      <c r="D212" s="172"/>
      <c r="E212" s="163"/>
      <c r="F212" s="25"/>
      <c r="G212" s="276"/>
    </row>
    <row r="213" spans="1:7" s="27" customFormat="1" x14ac:dyDescent="0.25">
      <c r="A213" s="25"/>
      <c r="B213" s="25"/>
      <c r="C213" s="25"/>
      <c r="D213" s="172"/>
      <c r="E213" s="168"/>
      <c r="F213" s="25"/>
      <c r="G213" s="276"/>
    </row>
    <row r="214" spans="1:7" x14ac:dyDescent="0.25">
      <c r="A214" s="461" t="s">
        <v>227</v>
      </c>
      <c r="B214" s="462"/>
      <c r="C214" s="462"/>
      <c r="D214" s="462"/>
      <c r="E214" s="462"/>
      <c r="F214" s="463"/>
      <c r="G214" s="277">
        <f>SUM(G196:G213)</f>
        <v>0</v>
      </c>
    </row>
    <row r="215" spans="1:7" x14ac:dyDescent="0.25">
      <c r="A215" s="457" t="s">
        <v>58</v>
      </c>
      <c r="B215" s="457"/>
      <c r="C215" s="458"/>
      <c r="D215" s="173"/>
      <c r="E215" s="174"/>
      <c r="F215" s="16"/>
      <c r="G215" s="277">
        <f>G94+G176+G195+G214</f>
        <v>31590.18</v>
      </c>
    </row>
  </sheetData>
  <sheetProtection formatCells="0" formatColumns="0" insertColumns="0" insertRows="0" deleteColumns="0" deleteRows="0" selectLockedCells="1"/>
  <mergeCells count="60">
    <mergeCell ref="A173:G173"/>
    <mergeCell ref="A158:G158"/>
    <mergeCell ref="A161:G161"/>
    <mergeCell ref="A164:G164"/>
    <mergeCell ref="A167:G167"/>
    <mergeCell ref="A170:G170"/>
    <mergeCell ref="A140:G140"/>
    <mergeCell ref="A143:G143"/>
    <mergeCell ref="A146:G146"/>
    <mergeCell ref="A152:G152"/>
    <mergeCell ref="A155:G155"/>
    <mergeCell ref="A125:G125"/>
    <mergeCell ref="A128:G128"/>
    <mergeCell ref="A131:G131"/>
    <mergeCell ref="A134:G134"/>
    <mergeCell ref="A137:G137"/>
    <mergeCell ref="A110:G110"/>
    <mergeCell ref="A113:G113"/>
    <mergeCell ref="A116:G116"/>
    <mergeCell ref="A119:G119"/>
    <mergeCell ref="A122:G122"/>
    <mergeCell ref="A95:G95"/>
    <mergeCell ref="A98:G98"/>
    <mergeCell ref="A101:G101"/>
    <mergeCell ref="A104:G104"/>
    <mergeCell ref="A107:G107"/>
    <mergeCell ref="A91:G91"/>
    <mergeCell ref="A85:G85"/>
    <mergeCell ref="A88:G88"/>
    <mergeCell ref="A76:G76"/>
    <mergeCell ref="A79:G79"/>
    <mergeCell ref="A82:G82"/>
    <mergeCell ref="A70:G70"/>
    <mergeCell ref="A73:G73"/>
    <mergeCell ref="A55:G55"/>
    <mergeCell ref="A58:G58"/>
    <mergeCell ref="A61:G61"/>
    <mergeCell ref="A64:G64"/>
    <mergeCell ref="A67:G67"/>
    <mergeCell ref="A40:G40"/>
    <mergeCell ref="A43:G43"/>
    <mergeCell ref="A46:G46"/>
    <mergeCell ref="A49:G49"/>
    <mergeCell ref="A52:G52"/>
    <mergeCell ref="A215:C215"/>
    <mergeCell ref="B4:F4"/>
    <mergeCell ref="G4:G5"/>
    <mergeCell ref="A94:F94"/>
    <mergeCell ref="A176:F176"/>
    <mergeCell ref="A195:F195"/>
    <mergeCell ref="A214:F214"/>
    <mergeCell ref="A13:G13"/>
    <mergeCell ref="A16:G16"/>
    <mergeCell ref="A19:G19"/>
    <mergeCell ref="A25:G25"/>
    <mergeCell ref="A28:G28"/>
    <mergeCell ref="A22:G22"/>
    <mergeCell ref="A31:G31"/>
    <mergeCell ref="A34:G34"/>
    <mergeCell ref="A37:G3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I66"/>
  <sheetViews>
    <sheetView topLeftCell="A31" workbookViewId="0">
      <selection activeCell="A29" sqref="A29:F29"/>
    </sheetView>
  </sheetViews>
  <sheetFormatPr defaultColWidth="9.140625" defaultRowHeight="15.75" x14ac:dyDescent="0.25"/>
  <cols>
    <col min="1" max="1" width="9.140625" style="1"/>
    <col min="2" max="2" width="18.28515625" style="18" customWidth="1"/>
    <col min="3" max="3" width="13.85546875" style="159" customWidth="1"/>
    <col min="4" max="4" width="9.7109375" style="164" customWidth="1"/>
    <col min="5" max="5" width="15.7109375" style="164" customWidth="1"/>
    <col min="6" max="6" width="37.7109375" style="18" customWidth="1"/>
    <col min="7" max="7" width="10.7109375" style="274" bestFit="1" customWidth="1"/>
    <col min="8" max="8" width="0" style="1" hidden="1" customWidth="1"/>
    <col min="9" max="9" width="11.28515625" style="1" hidden="1" customWidth="1"/>
    <col min="10" max="16384" width="9.140625" style="1"/>
  </cols>
  <sheetData>
    <row r="1" spans="1:9" x14ac:dyDescent="0.25">
      <c r="A1" s="3" t="s">
        <v>113</v>
      </c>
      <c r="B1" s="3"/>
    </row>
    <row r="2" spans="1:9" x14ac:dyDescent="0.25">
      <c r="A2" s="81" t="s">
        <v>111</v>
      </c>
    </row>
    <row r="3" spans="1:9" x14ac:dyDescent="0.25">
      <c r="A3" s="4"/>
      <c r="B3" s="459" t="s">
        <v>126</v>
      </c>
      <c r="C3" s="459"/>
      <c r="D3" s="459"/>
      <c r="E3" s="459"/>
      <c r="F3" s="459"/>
      <c r="G3" s="460" t="s">
        <v>14</v>
      </c>
    </row>
    <row r="4" spans="1:9" ht="47.25" x14ac:dyDescent="0.25">
      <c r="A4" s="92" t="s">
        <v>1</v>
      </c>
      <c r="B4" s="5" t="s">
        <v>47</v>
      </c>
      <c r="C4" s="160" t="s">
        <v>48</v>
      </c>
      <c r="D4" s="160" t="s">
        <v>49</v>
      </c>
      <c r="E4" s="160" t="s">
        <v>50</v>
      </c>
      <c r="F4" s="5" t="s">
        <v>51</v>
      </c>
      <c r="G4" s="460"/>
      <c r="H4" s="141" t="s">
        <v>339</v>
      </c>
      <c r="I4" s="142" t="s">
        <v>341</v>
      </c>
    </row>
    <row r="5" spans="1:9" s="27" customFormat="1" x14ac:dyDescent="0.25">
      <c r="A5" s="127" t="s">
        <v>6</v>
      </c>
      <c r="B5" s="131" t="s">
        <v>115</v>
      </c>
      <c r="C5" s="161"/>
      <c r="D5" s="161"/>
      <c r="E5" s="166"/>
      <c r="F5" s="128"/>
      <c r="G5" s="279">
        <f>SUM(G6:G8)</f>
        <v>353.4</v>
      </c>
    </row>
    <row r="6" spans="1:9" s="143" customFormat="1" ht="63" x14ac:dyDescent="0.25">
      <c r="A6" s="343" t="s">
        <v>342</v>
      </c>
      <c r="B6" s="108" t="s">
        <v>205</v>
      </c>
      <c r="C6" s="162" t="s">
        <v>253</v>
      </c>
      <c r="D6" s="165" t="s">
        <v>254</v>
      </c>
      <c r="E6" s="167">
        <v>43984</v>
      </c>
      <c r="F6" s="108" t="s">
        <v>831</v>
      </c>
      <c r="G6" s="280">
        <v>115.8</v>
      </c>
      <c r="H6" s="143">
        <v>4044</v>
      </c>
      <c r="I6" s="144">
        <v>43990</v>
      </c>
    </row>
    <row r="7" spans="1:9" s="143" customFormat="1" ht="78.75" x14ac:dyDescent="0.25">
      <c r="A7" s="342" t="s">
        <v>343</v>
      </c>
      <c r="B7" s="108" t="s">
        <v>205</v>
      </c>
      <c r="C7" s="162" t="s">
        <v>253</v>
      </c>
      <c r="D7" s="165" t="s">
        <v>269</v>
      </c>
      <c r="E7" s="167">
        <v>44000</v>
      </c>
      <c r="F7" s="108" t="s">
        <v>830</v>
      </c>
      <c r="G7" s="281">
        <v>120.6</v>
      </c>
      <c r="H7" s="143" t="s">
        <v>344</v>
      </c>
    </row>
    <row r="8" spans="1:9" s="143" customFormat="1" ht="63" x14ac:dyDescent="0.25">
      <c r="A8" s="342" t="s">
        <v>345</v>
      </c>
      <c r="B8" s="108" t="s">
        <v>205</v>
      </c>
      <c r="C8" s="162" t="s">
        <v>253</v>
      </c>
      <c r="D8" s="165" t="s">
        <v>298</v>
      </c>
      <c r="E8" s="167">
        <v>44081</v>
      </c>
      <c r="F8" s="108" t="s">
        <v>831</v>
      </c>
      <c r="G8" s="280">
        <v>117</v>
      </c>
      <c r="H8" s="143">
        <v>4135</v>
      </c>
      <c r="I8" s="144">
        <v>44090</v>
      </c>
    </row>
    <row r="9" spans="1:9" s="27" customFormat="1" x14ac:dyDescent="0.25">
      <c r="A9" s="127" t="s">
        <v>166</v>
      </c>
      <c r="B9" s="131" t="s">
        <v>210</v>
      </c>
      <c r="C9" s="161"/>
      <c r="D9" s="161"/>
      <c r="E9" s="166"/>
      <c r="F9" s="128"/>
      <c r="G9" s="279">
        <f>SUM(G10:G16)</f>
        <v>116.84</v>
      </c>
    </row>
    <row r="10" spans="1:9" s="143" customFormat="1" ht="31.5" x14ac:dyDescent="0.25">
      <c r="A10" s="342" t="s">
        <v>346</v>
      </c>
      <c r="B10" s="108" t="s">
        <v>205</v>
      </c>
      <c r="C10" s="162" t="s">
        <v>253</v>
      </c>
      <c r="D10" s="162" t="s">
        <v>264</v>
      </c>
      <c r="E10" s="167">
        <v>44012</v>
      </c>
      <c r="F10" s="145" t="s">
        <v>265</v>
      </c>
      <c r="G10" s="282">
        <v>13.5</v>
      </c>
      <c r="H10" s="143">
        <v>136</v>
      </c>
      <c r="I10" s="144">
        <v>44012</v>
      </c>
    </row>
    <row r="11" spans="1:9" s="143" customFormat="1" ht="31.5" x14ac:dyDescent="0.25">
      <c r="A11" s="342" t="s">
        <v>347</v>
      </c>
      <c r="B11" s="108" t="s">
        <v>205</v>
      </c>
      <c r="C11" s="162" t="s">
        <v>253</v>
      </c>
      <c r="D11" s="162" t="s">
        <v>264</v>
      </c>
      <c r="E11" s="167">
        <v>44012</v>
      </c>
      <c r="F11" s="146" t="s">
        <v>266</v>
      </c>
      <c r="G11" s="282">
        <v>27.84</v>
      </c>
      <c r="H11" s="143">
        <v>4087</v>
      </c>
      <c r="I11" s="144">
        <v>44013</v>
      </c>
    </row>
    <row r="12" spans="1:9" s="143" customFormat="1" ht="31.5" x14ac:dyDescent="0.25">
      <c r="A12" s="342" t="s">
        <v>348</v>
      </c>
      <c r="B12" s="108" t="s">
        <v>205</v>
      </c>
      <c r="C12" s="162" t="s">
        <v>253</v>
      </c>
      <c r="D12" s="162" t="s">
        <v>264</v>
      </c>
      <c r="E12" s="167">
        <v>44012</v>
      </c>
      <c r="F12" s="146" t="s">
        <v>267</v>
      </c>
      <c r="G12" s="282">
        <v>27</v>
      </c>
      <c r="H12" s="143">
        <v>4088</v>
      </c>
      <c r="I12" s="144">
        <v>44013</v>
      </c>
    </row>
    <row r="13" spans="1:9" s="143" customFormat="1" ht="31.5" x14ac:dyDescent="0.25">
      <c r="A13" s="342" t="s">
        <v>349</v>
      </c>
      <c r="B13" s="108" t="s">
        <v>205</v>
      </c>
      <c r="C13" s="162" t="s">
        <v>253</v>
      </c>
      <c r="D13" s="162" t="s">
        <v>264</v>
      </c>
      <c r="E13" s="167">
        <v>44012</v>
      </c>
      <c r="F13" s="108" t="s">
        <v>268</v>
      </c>
      <c r="G13" s="282">
        <v>14</v>
      </c>
      <c r="H13" s="143">
        <v>4089</v>
      </c>
      <c r="I13" s="144">
        <v>44013</v>
      </c>
    </row>
    <row r="14" spans="1:9" s="143" customFormat="1" ht="47.25" x14ac:dyDescent="0.25">
      <c r="A14" s="342" t="s">
        <v>350</v>
      </c>
      <c r="B14" s="108" t="s">
        <v>205</v>
      </c>
      <c r="C14" s="162" t="s">
        <v>253</v>
      </c>
      <c r="D14" s="162" t="s">
        <v>279</v>
      </c>
      <c r="E14" s="167">
        <v>44036</v>
      </c>
      <c r="F14" s="145" t="s">
        <v>294</v>
      </c>
      <c r="G14" s="282">
        <v>12</v>
      </c>
      <c r="H14" s="143">
        <v>22</v>
      </c>
      <c r="I14" s="144">
        <v>44043</v>
      </c>
    </row>
    <row r="15" spans="1:9" s="143" customFormat="1" ht="47.25" x14ac:dyDescent="0.25">
      <c r="A15" s="342" t="s">
        <v>351</v>
      </c>
      <c r="B15" s="108" t="s">
        <v>205</v>
      </c>
      <c r="C15" s="162" t="s">
        <v>253</v>
      </c>
      <c r="D15" s="162" t="s">
        <v>280</v>
      </c>
      <c r="E15" s="167">
        <v>44049</v>
      </c>
      <c r="F15" s="145" t="s">
        <v>295</v>
      </c>
      <c r="G15" s="282">
        <v>11.5</v>
      </c>
      <c r="H15" s="143" t="s">
        <v>344</v>
      </c>
    </row>
    <row r="16" spans="1:9" s="143" customFormat="1" ht="47.25" x14ac:dyDescent="0.25">
      <c r="A16" s="342" t="s">
        <v>352</v>
      </c>
      <c r="B16" s="108" t="s">
        <v>205</v>
      </c>
      <c r="C16" s="162" t="s">
        <v>253</v>
      </c>
      <c r="D16" s="162" t="s">
        <v>308</v>
      </c>
      <c r="E16" s="167">
        <v>44088</v>
      </c>
      <c r="F16" s="145" t="s">
        <v>309</v>
      </c>
      <c r="G16" s="282">
        <v>11</v>
      </c>
      <c r="H16" s="143">
        <v>330</v>
      </c>
      <c r="I16" s="144">
        <v>44095</v>
      </c>
    </row>
    <row r="17" spans="1:7" x14ac:dyDescent="0.25">
      <c r="A17" s="461" t="str">
        <f>'C1. Tööjõukulud'!A94:F94</f>
        <v>Aruandlusperioodi 01/04/2020 - 31/12/2020 kulud kokku</v>
      </c>
      <c r="B17" s="462"/>
      <c r="C17" s="462"/>
      <c r="D17" s="462"/>
      <c r="E17" s="462"/>
      <c r="F17" s="463"/>
      <c r="G17" s="277">
        <f>G5+G9</f>
        <v>470.24</v>
      </c>
    </row>
    <row r="18" spans="1:7" s="27" customFormat="1" x14ac:dyDescent="0.25">
      <c r="A18" s="127" t="s">
        <v>105</v>
      </c>
      <c r="B18" s="131" t="s">
        <v>115</v>
      </c>
      <c r="C18" s="161"/>
      <c r="D18" s="161"/>
      <c r="E18" s="166"/>
      <c r="F18" s="128"/>
      <c r="G18" s="279">
        <f>G19</f>
        <v>79.5</v>
      </c>
    </row>
    <row r="19" spans="1:7" s="143" customFormat="1" ht="63" x14ac:dyDescent="0.25">
      <c r="A19" s="342" t="s">
        <v>1020</v>
      </c>
      <c r="B19" s="108" t="s">
        <v>205</v>
      </c>
      <c r="C19" s="162" t="s">
        <v>253</v>
      </c>
      <c r="D19" s="162" t="s">
        <v>878</v>
      </c>
      <c r="E19" s="167">
        <v>44435</v>
      </c>
      <c r="F19" s="108" t="s">
        <v>1021</v>
      </c>
      <c r="G19" s="282">
        <v>79.5</v>
      </c>
    </row>
    <row r="20" spans="1:7" s="27" customFormat="1" x14ac:dyDescent="0.25">
      <c r="A20" s="127" t="s">
        <v>166</v>
      </c>
      <c r="B20" s="131" t="s">
        <v>210</v>
      </c>
      <c r="C20" s="161"/>
      <c r="D20" s="161"/>
      <c r="E20" s="166"/>
      <c r="F20" s="128"/>
      <c r="G20" s="279">
        <f>SUM(G21:G28)</f>
        <v>162.98999999999998</v>
      </c>
    </row>
    <row r="21" spans="1:7" s="143" customFormat="1" ht="31.5" x14ac:dyDescent="0.25">
      <c r="A21" s="342" t="s">
        <v>1022</v>
      </c>
      <c r="B21" s="108" t="s">
        <v>205</v>
      </c>
      <c r="C21" s="162" t="s">
        <v>253</v>
      </c>
      <c r="D21" s="162" t="s">
        <v>279</v>
      </c>
      <c r="E21" s="167">
        <v>44435</v>
      </c>
      <c r="F21" s="108" t="s">
        <v>1030</v>
      </c>
      <c r="G21" s="282">
        <v>15.58</v>
      </c>
    </row>
    <row r="22" spans="1:7" s="143" customFormat="1" ht="31.5" x14ac:dyDescent="0.25">
      <c r="A22" s="342" t="s">
        <v>1023</v>
      </c>
      <c r="B22" s="108" t="s">
        <v>205</v>
      </c>
      <c r="C22" s="162" t="s">
        <v>253</v>
      </c>
      <c r="D22" s="162" t="s">
        <v>879</v>
      </c>
      <c r="E22" s="167">
        <v>44435</v>
      </c>
      <c r="F22" s="108" t="s">
        <v>1031</v>
      </c>
      <c r="G22" s="282">
        <v>3.06</v>
      </c>
    </row>
    <row r="23" spans="1:7" s="143" customFormat="1" ht="31.5" x14ac:dyDescent="0.25">
      <c r="A23" s="342" t="s">
        <v>1024</v>
      </c>
      <c r="B23" s="108" t="s">
        <v>205</v>
      </c>
      <c r="C23" s="162" t="s">
        <v>253</v>
      </c>
      <c r="D23" s="162" t="s">
        <v>880</v>
      </c>
      <c r="E23" s="167">
        <v>44435</v>
      </c>
      <c r="F23" s="108" t="s">
        <v>1032</v>
      </c>
      <c r="G23" s="282">
        <v>13.69</v>
      </c>
    </row>
    <row r="24" spans="1:7" s="143" customFormat="1" ht="31.5" x14ac:dyDescent="0.25">
      <c r="A24" s="342" t="s">
        <v>1025</v>
      </c>
      <c r="B24" s="108" t="s">
        <v>205</v>
      </c>
      <c r="C24" s="162" t="s">
        <v>253</v>
      </c>
      <c r="D24" s="162" t="s">
        <v>881</v>
      </c>
      <c r="E24" s="167">
        <v>44435</v>
      </c>
      <c r="F24" s="108" t="s">
        <v>1033</v>
      </c>
      <c r="G24" s="282">
        <v>21.9</v>
      </c>
    </row>
    <row r="25" spans="1:7" s="143" customFormat="1" ht="31.5" x14ac:dyDescent="0.25">
      <c r="A25" s="342" t="s">
        <v>1026</v>
      </c>
      <c r="B25" s="108" t="s">
        <v>205</v>
      </c>
      <c r="C25" s="162" t="s">
        <v>253</v>
      </c>
      <c r="D25" s="162" t="s">
        <v>882</v>
      </c>
      <c r="E25" s="167">
        <v>44435</v>
      </c>
      <c r="F25" s="108" t="s">
        <v>1034</v>
      </c>
      <c r="G25" s="282">
        <v>60.11</v>
      </c>
    </row>
    <row r="26" spans="1:7" s="143" customFormat="1" ht="31.5" x14ac:dyDescent="0.25">
      <c r="A26" s="342" t="s">
        <v>1027</v>
      </c>
      <c r="B26" s="108" t="s">
        <v>205</v>
      </c>
      <c r="C26" s="162" t="s">
        <v>253</v>
      </c>
      <c r="D26" s="162" t="s">
        <v>883</v>
      </c>
      <c r="E26" s="167">
        <v>44435</v>
      </c>
      <c r="F26" s="108" t="s">
        <v>1035</v>
      </c>
      <c r="G26" s="282">
        <v>16.29</v>
      </c>
    </row>
    <row r="27" spans="1:7" s="143" customFormat="1" ht="31.5" x14ac:dyDescent="0.25">
      <c r="A27" s="342" t="s">
        <v>1028</v>
      </c>
      <c r="B27" s="108" t="s">
        <v>205</v>
      </c>
      <c r="C27" s="162" t="s">
        <v>253</v>
      </c>
      <c r="D27" s="162" t="s">
        <v>884</v>
      </c>
      <c r="E27" s="167">
        <v>44435</v>
      </c>
      <c r="F27" s="108" t="s">
        <v>1036</v>
      </c>
      <c r="G27" s="282">
        <v>2.6</v>
      </c>
    </row>
    <row r="28" spans="1:7" s="143" customFormat="1" ht="31.5" x14ac:dyDescent="0.25">
      <c r="A28" s="342" t="s">
        <v>1029</v>
      </c>
      <c r="B28" s="108" t="s">
        <v>205</v>
      </c>
      <c r="C28" s="162" t="s">
        <v>253</v>
      </c>
      <c r="D28" s="162" t="s">
        <v>886</v>
      </c>
      <c r="E28" s="167">
        <v>44439</v>
      </c>
      <c r="F28" s="108" t="s">
        <v>1037</v>
      </c>
      <c r="G28" s="282">
        <v>29.76</v>
      </c>
    </row>
    <row r="29" spans="1:7" x14ac:dyDescent="0.25">
      <c r="A29" s="461" t="str">
        <f>'C1. Tööjõukulud'!A176:F176</f>
        <v>Aruandlusperioodi 01/01/2021 - 30/09/2021 kulud kokku</v>
      </c>
      <c r="B29" s="462"/>
      <c r="C29" s="462"/>
      <c r="D29" s="462"/>
      <c r="E29" s="462"/>
      <c r="F29" s="463"/>
      <c r="G29" s="277">
        <f>G18+G20</f>
        <v>242.48999999999998</v>
      </c>
    </row>
    <row r="30" spans="1:7" s="27" customFormat="1" x14ac:dyDescent="0.25">
      <c r="A30" s="25"/>
      <c r="B30" s="25"/>
      <c r="C30" s="163"/>
      <c r="D30" s="163"/>
      <c r="E30" s="168"/>
      <c r="F30" s="25"/>
      <c r="G30" s="276"/>
    </row>
    <row r="31" spans="1:7" s="27" customFormat="1" x14ac:dyDescent="0.25">
      <c r="A31" s="25"/>
      <c r="B31" s="25"/>
      <c r="C31" s="163"/>
      <c r="D31" s="163"/>
      <c r="E31" s="163"/>
      <c r="F31" s="25"/>
      <c r="G31" s="276"/>
    </row>
    <row r="32" spans="1:7" s="27" customFormat="1" x14ac:dyDescent="0.25">
      <c r="A32" s="25"/>
      <c r="B32" s="25"/>
      <c r="C32" s="163"/>
      <c r="D32" s="163"/>
      <c r="E32" s="163"/>
      <c r="F32" s="25"/>
      <c r="G32" s="276"/>
    </row>
    <row r="33" spans="1:7" s="27" customFormat="1" x14ac:dyDescent="0.25">
      <c r="A33" s="25"/>
      <c r="B33" s="25"/>
      <c r="C33" s="163"/>
      <c r="D33" s="163"/>
      <c r="E33" s="163"/>
      <c r="F33" s="25"/>
      <c r="G33" s="276"/>
    </row>
    <row r="34" spans="1:7" s="27" customFormat="1" x14ac:dyDescent="0.25">
      <c r="A34" s="25"/>
      <c r="B34" s="25"/>
      <c r="C34" s="163"/>
      <c r="D34" s="163"/>
      <c r="E34" s="163"/>
      <c r="F34" s="25"/>
      <c r="G34" s="276"/>
    </row>
    <row r="35" spans="1:7" s="27" customFormat="1" x14ac:dyDescent="0.25">
      <c r="A35" s="25"/>
      <c r="B35" s="25"/>
      <c r="C35" s="163"/>
      <c r="D35" s="163"/>
      <c r="E35" s="163"/>
      <c r="F35" s="25"/>
      <c r="G35" s="276"/>
    </row>
    <row r="36" spans="1:7" s="27" customFormat="1" x14ac:dyDescent="0.25">
      <c r="A36" s="25"/>
      <c r="B36" s="25"/>
      <c r="C36" s="163"/>
      <c r="D36" s="163"/>
      <c r="E36" s="163"/>
      <c r="F36" s="25"/>
      <c r="G36" s="276"/>
    </row>
    <row r="37" spans="1:7" s="27" customFormat="1" x14ac:dyDescent="0.25">
      <c r="A37" s="25"/>
      <c r="B37" s="25"/>
      <c r="C37" s="163"/>
      <c r="D37" s="163"/>
      <c r="E37" s="163"/>
      <c r="F37" s="25"/>
      <c r="G37" s="276"/>
    </row>
    <row r="38" spans="1:7" s="27" customFormat="1" x14ac:dyDescent="0.25">
      <c r="A38" s="25"/>
      <c r="B38" s="25"/>
      <c r="C38" s="163"/>
      <c r="D38" s="163"/>
      <c r="E38" s="163"/>
      <c r="F38" s="25"/>
      <c r="G38" s="276"/>
    </row>
    <row r="39" spans="1:7" s="27" customFormat="1" x14ac:dyDescent="0.25">
      <c r="A39" s="25"/>
      <c r="B39" s="25"/>
      <c r="C39" s="163"/>
      <c r="D39" s="163"/>
      <c r="E39" s="163"/>
      <c r="F39" s="25"/>
      <c r="G39" s="276"/>
    </row>
    <row r="40" spans="1:7" s="27" customFormat="1" x14ac:dyDescent="0.25">
      <c r="A40" s="25"/>
      <c r="B40" s="25"/>
      <c r="C40" s="163"/>
      <c r="D40" s="163"/>
      <c r="E40" s="163"/>
      <c r="F40" s="25"/>
      <c r="G40" s="276"/>
    </row>
    <row r="41" spans="1:7" s="27" customFormat="1" x14ac:dyDescent="0.25">
      <c r="A41" s="25"/>
      <c r="B41" s="25"/>
      <c r="C41" s="163"/>
      <c r="D41" s="163"/>
      <c r="E41" s="163"/>
      <c r="F41" s="25"/>
      <c r="G41" s="276"/>
    </row>
    <row r="42" spans="1:7" s="27" customFormat="1" x14ac:dyDescent="0.25">
      <c r="A42" s="25"/>
      <c r="B42" s="25"/>
      <c r="C42" s="163"/>
      <c r="D42" s="163"/>
      <c r="E42" s="163"/>
      <c r="F42" s="25"/>
      <c r="G42" s="276"/>
    </row>
    <row r="43" spans="1:7" s="27" customFormat="1" x14ac:dyDescent="0.25">
      <c r="A43" s="25"/>
      <c r="B43" s="25"/>
      <c r="C43" s="163"/>
      <c r="D43" s="163"/>
      <c r="E43" s="163"/>
      <c r="F43" s="25"/>
      <c r="G43" s="276"/>
    </row>
    <row r="44" spans="1:7" s="27" customFormat="1" x14ac:dyDescent="0.25">
      <c r="A44" s="25"/>
      <c r="B44" s="25"/>
      <c r="C44" s="163"/>
      <c r="D44" s="163"/>
      <c r="E44" s="163"/>
      <c r="F44" s="25"/>
      <c r="G44" s="276"/>
    </row>
    <row r="45" spans="1:7" s="27" customFormat="1" x14ac:dyDescent="0.25">
      <c r="A45" s="25"/>
      <c r="B45" s="25"/>
      <c r="C45" s="163"/>
      <c r="D45" s="163"/>
      <c r="E45" s="163"/>
      <c r="F45" s="25"/>
      <c r="G45" s="276"/>
    </row>
    <row r="46" spans="1:7" s="27" customFormat="1" x14ac:dyDescent="0.25">
      <c r="A46" s="25"/>
      <c r="B46" s="25"/>
      <c r="C46" s="163"/>
      <c r="D46" s="163"/>
      <c r="E46" s="168"/>
      <c r="F46" s="25"/>
      <c r="G46" s="276"/>
    </row>
    <row r="47" spans="1:7" s="18" customFormat="1" x14ac:dyDescent="0.25">
      <c r="A47" s="461" t="str">
        <f>'C1. Tööjõukulud'!A195:F195</f>
        <v>Aruandlusperioodi 01/10/2021 - 30/04/2022 kulud kokku</v>
      </c>
      <c r="B47" s="462"/>
      <c r="C47" s="462"/>
      <c r="D47" s="462"/>
      <c r="E47" s="462"/>
      <c r="F47" s="463"/>
      <c r="G47" s="277">
        <f>SUM(G30:G46)</f>
        <v>0</v>
      </c>
    </row>
    <row r="48" spans="1:7" s="27" customFormat="1" x14ac:dyDescent="0.25">
      <c r="A48" s="25"/>
      <c r="B48" s="25"/>
      <c r="C48" s="163"/>
      <c r="D48" s="163"/>
      <c r="E48" s="168"/>
      <c r="F48" s="25"/>
      <c r="G48" s="276"/>
    </row>
    <row r="49" spans="1:7" s="27" customFormat="1" x14ac:dyDescent="0.25">
      <c r="A49" s="25"/>
      <c r="B49" s="25"/>
      <c r="C49" s="163"/>
      <c r="D49" s="163"/>
      <c r="E49" s="163"/>
      <c r="F49" s="25"/>
      <c r="G49" s="276"/>
    </row>
    <row r="50" spans="1:7" s="27" customFormat="1" x14ac:dyDescent="0.25">
      <c r="A50" s="25"/>
      <c r="B50" s="25"/>
      <c r="C50" s="163"/>
      <c r="D50" s="163"/>
      <c r="E50" s="163"/>
      <c r="F50" s="25"/>
      <c r="G50" s="276"/>
    </row>
    <row r="51" spans="1:7" s="27" customFormat="1" x14ac:dyDescent="0.25">
      <c r="A51" s="25"/>
      <c r="B51" s="25"/>
      <c r="C51" s="163"/>
      <c r="D51" s="163"/>
      <c r="E51" s="163"/>
      <c r="F51" s="25"/>
      <c r="G51" s="276"/>
    </row>
    <row r="52" spans="1:7" s="27" customFormat="1" x14ac:dyDescent="0.25">
      <c r="A52" s="25"/>
      <c r="B52" s="25"/>
      <c r="C52" s="163"/>
      <c r="D52" s="163"/>
      <c r="E52" s="163"/>
      <c r="F52" s="25"/>
      <c r="G52" s="276"/>
    </row>
    <row r="53" spans="1:7" s="27" customFormat="1" x14ac:dyDescent="0.25">
      <c r="A53" s="25"/>
      <c r="B53" s="25"/>
      <c r="C53" s="163"/>
      <c r="D53" s="163"/>
      <c r="E53" s="163"/>
      <c r="F53" s="25"/>
      <c r="G53" s="276"/>
    </row>
    <row r="54" spans="1:7" s="27" customFormat="1" x14ac:dyDescent="0.25">
      <c r="A54" s="25"/>
      <c r="B54" s="25"/>
      <c r="C54" s="163"/>
      <c r="D54" s="163"/>
      <c r="E54" s="163"/>
      <c r="F54" s="25"/>
      <c r="G54" s="276"/>
    </row>
    <row r="55" spans="1:7" s="27" customFormat="1" x14ac:dyDescent="0.25">
      <c r="A55" s="25"/>
      <c r="B55" s="25"/>
      <c r="C55" s="163"/>
      <c r="D55" s="163"/>
      <c r="E55" s="163"/>
      <c r="F55" s="25"/>
      <c r="G55" s="276"/>
    </row>
    <row r="56" spans="1:7" s="27" customFormat="1" x14ac:dyDescent="0.25">
      <c r="A56" s="25"/>
      <c r="B56" s="25"/>
      <c r="C56" s="163"/>
      <c r="D56" s="163"/>
      <c r="E56" s="163"/>
      <c r="F56" s="25"/>
      <c r="G56" s="276"/>
    </row>
    <row r="57" spans="1:7" s="27" customFormat="1" x14ac:dyDescent="0.25">
      <c r="A57" s="25"/>
      <c r="B57" s="25"/>
      <c r="C57" s="163"/>
      <c r="D57" s="163"/>
      <c r="E57" s="163"/>
      <c r="F57" s="25"/>
      <c r="G57" s="276"/>
    </row>
    <row r="58" spans="1:7" s="27" customFormat="1" x14ac:dyDescent="0.25">
      <c r="A58" s="25"/>
      <c r="B58" s="25"/>
      <c r="C58" s="163"/>
      <c r="D58" s="163"/>
      <c r="E58" s="163"/>
      <c r="F58" s="25"/>
      <c r="G58" s="276"/>
    </row>
    <row r="59" spans="1:7" s="27" customFormat="1" x14ac:dyDescent="0.25">
      <c r="A59" s="25"/>
      <c r="B59" s="25"/>
      <c r="C59" s="163"/>
      <c r="D59" s="163"/>
      <c r="E59" s="163"/>
      <c r="F59" s="25"/>
      <c r="G59" s="276"/>
    </row>
    <row r="60" spans="1:7" s="27" customFormat="1" x14ac:dyDescent="0.25">
      <c r="A60" s="25"/>
      <c r="B60" s="25"/>
      <c r="C60" s="163"/>
      <c r="D60" s="163"/>
      <c r="E60" s="163"/>
      <c r="F60" s="25"/>
      <c r="G60" s="276"/>
    </row>
    <row r="61" spans="1:7" s="27" customFormat="1" x14ac:dyDescent="0.25">
      <c r="A61" s="25"/>
      <c r="B61" s="25"/>
      <c r="C61" s="163"/>
      <c r="D61" s="163"/>
      <c r="E61" s="163"/>
      <c r="F61" s="25"/>
      <c r="G61" s="276"/>
    </row>
    <row r="62" spans="1:7" s="27" customFormat="1" x14ac:dyDescent="0.25">
      <c r="A62" s="25"/>
      <c r="B62" s="25"/>
      <c r="C62" s="163"/>
      <c r="D62" s="163"/>
      <c r="E62" s="163"/>
      <c r="F62" s="25"/>
      <c r="G62" s="276"/>
    </row>
    <row r="63" spans="1:7" s="27" customFormat="1" x14ac:dyDescent="0.25">
      <c r="A63" s="25"/>
      <c r="B63" s="25"/>
      <c r="C63" s="163"/>
      <c r="D63" s="163"/>
      <c r="E63" s="163"/>
      <c r="F63" s="25"/>
      <c r="G63" s="276"/>
    </row>
    <row r="64" spans="1:7" s="27" customFormat="1" x14ac:dyDescent="0.25">
      <c r="A64" s="25"/>
      <c r="B64" s="25"/>
      <c r="C64" s="163"/>
      <c r="D64" s="163"/>
      <c r="E64" s="168"/>
      <c r="F64" s="25"/>
      <c r="G64" s="276"/>
    </row>
    <row r="65" spans="1:7" s="18" customFormat="1" x14ac:dyDescent="0.25">
      <c r="A65" s="461" t="str">
        <f>'C1. Tööjõukulud'!A214:F214</f>
        <v>Aruandlusperioodi 01/05/2022 - 31/12/2022 kulud kokku</v>
      </c>
      <c r="B65" s="462"/>
      <c r="C65" s="462"/>
      <c r="D65" s="462"/>
      <c r="E65" s="462"/>
      <c r="F65" s="463"/>
      <c r="G65" s="277">
        <f>SUM(G48:G64)</f>
        <v>0</v>
      </c>
    </row>
    <row r="66" spans="1:7" x14ac:dyDescent="0.25">
      <c r="A66" s="457" t="s">
        <v>11</v>
      </c>
      <c r="B66" s="457"/>
      <c r="C66" s="458"/>
      <c r="D66" s="140"/>
      <c r="E66" s="140"/>
      <c r="F66" s="16"/>
      <c r="G66" s="277">
        <f>G17+G29+G47+G65</f>
        <v>712.73</v>
      </c>
    </row>
  </sheetData>
  <sheetProtection formatCells="0" formatColumns="0" insertColumns="0" insertRows="0" deleteColumns="0" deleteRows="0" selectLockedCells="1"/>
  <mergeCells count="7">
    <mergeCell ref="G3:G4"/>
    <mergeCell ref="A17:F17"/>
    <mergeCell ref="A29:F29"/>
    <mergeCell ref="A66:C66"/>
    <mergeCell ref="B3:F3"/>
    <mergeCell ref="A47:F47"/>
    <mergeCell ref="A65:F6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39997558519241921"/>
  </sheetPr>
  <dimension ref="A1:J116"/>
  <sheetViews>
    <sheetView topLeftCell="A73" zoomScale="103" zoomScaleNormal="103" workbookViewId="0">
      <selection activeCell="K12" sqref="K12"/>
    </sheetView>
  </sheetViews>
  <sheetFormatPr defaultColWidth="9.140625" defaultRowHeight="15" x14ac:dyDescent="0.25"/>
  <cols>
    <col min="1" max="1" width="11.28515625" style="107" bestFit="1" customWidth="1"/>
    <col min="2" max="2" width="20.7109375" style="107" customWidth="1"/>
    <col min="3" max="4" width="16.7109375" style="243" customWidth="1"/>
    <col min="5" max="5" width="15.7109375" style="175" customWidth="1"/>
    <col min="6" max="6" width="24.85546875" style="107" customWidth="1"/>
    <col min="7" max="7" width="12.140625" style="259" bestFit="1" customWidth="1"/>
    <col min="8" max="8" width="0" style="107" hidden="1" customWidth="1"/>
    <col min="9" max="9" width="11.28515625" style="107" hidden="1" customWidth="1"/>
    <col min="10" max="16384" width="9.140625" style="107"/>
  </cols>
  <sheetData>
    <row r="1" spans="1:10" x14ac:dyDescent="0.25">
      <c r="A1" s="191" t="s">
        <v>121</v>
      </c>
      <c r="B1" s="191"/>
    </row>
    <row r="2" spans="1:10" x14ac:dyDescent="0.25">
      <c r="A2" s="192" t="s">
        <v>111</v>
      </c>
    </row>
    <row r="3" spans="1:10" x14ac:dyDescent="0.25">
      <c r="A3" s="190"/>
      <c r="B3" s="474" t="s">
        <v>755</v>
      </c>
      <c r="C3" s="474"/>
      <c r="D3" s="474"/>
      <c r="E3" s="474"/>
      <c r="F3" s="474"/>
      <c r="G3" s="475" t="s">
        <v>14</v>
      </c>
    </row>
    <row r="4" spans="1:10" ht="30" x14ac:dyDescent="0.25">
      <c r="A4" s="193" t="s">
        <v>1</v>
      </c>
      <c r="B4" s="176" t="s">
        <v>47</v>
      </c>
      <c r="C4" s="194" t="s">
        <v>48</v>
      </c>
      <c r="D4" s="194" t="s">
        <v>49</v>
      </c>
      <c r="E4" s="194" t="s">
        <v>50</v>
      </c>
      <c r="F4" s="176" t="s">
        <v>51</v>
      </c>
      <c r="G4" s="475"/>
      <c r="H4" s="283" t="s">
        <v>339</v>
      </c>
      <c r="I4" s="284" t="s">
        <v>341</v>
      </c>
    </row>
    <row r="5" spans="1:10" s="197" customFormat="1" x14ac:dyDescent="0.25">
      <c r="A5" s="225" t="s">
        <v>167</v>
      </c>
      <c r="B5" s="229" t="s">
        <v>151</v>
      </c>
      <c r="C5" s="203"/>
      <c r="D5" s="203"/>
      <c r="E5" s="251"/>
      <c r="F5" s="180"/>
      <c r="G5" s="291"/>
    </row>
    <row r="6" spans="1:10" s="197" customFormat="1" ht="45.75" customHeight="1" x14ac:dyDescent="0.25">
      <c r="A6" s="184" t="s">
        <v>353</v>
      </c>
      <c r="B6" s="286" t="s">
        <v>324</v>
      </c>
      <c r="C6" s="214" t="s">
        <v>325</v>
      </c>
      <c r="D6" s="216" t="s">
        <v>796</v>
      </c>
      <c r="E6" s="245">
        <v>44124</v>
      </c>
      <c r="F6" s="287" t="s">
        <v>801</v>
      </c>
      <c r="G6" s="264">
        <v>229.44</v>
      </c>
    </row>
    <row r="7" spans="1:10" s="197" customFormat="1" ht="45" x14ac:dyDescent="0.25">
      <c r="A7" s="184" t="s">
        <v>354</v>
      </c>
      <c r="B7" s="286" t="s">
        <v>324</v>
      </c>
      <c r="C7" s="214" t="s">
        <v>325</v>
      </c>
      <c r="D7" s="216" t="s">
        <v>797</v>
      </c>
      <c r="E7" s="245">
        <v>44152</v>
      </c>
      <c r="F7" s="287" t="s">
        <v>802</v>
      </c>
      <c r="G7" s="264">
        <v>203.77</v>
      </c>
      <c r="H7" s="285"/>
    </row>
    <row r="8" spans="1:10" s="197" customFormat="1" ht="45" customHeight="1" x14ac:dyDescent="0.25">
      <c r="A8" s="209" t="s">
        <v>795</v>
      </c>
      <c r="B8" s="286" t="s">
        <v>324</v>
      </c>
      <c r="C8" s="214" t="s">
        <v>325</v>
      </c>
      <c r="D8" s="216" t="s">
        <v>794</v>
      </c>
      <c r="E8" s="245">
        <v>44187</v>
      </c>
      <c r="F8" s="287" t="s">
        <v>803</v>
      </c>
      <c r="G8" s="264">
        <v>212.52</v>
      </c>
    </row>
    <row r="9" spans="1:10" s="197" customFormat="1" ht="45" customHeight="1" x14ac:dyDescent="0.25">
      <c r="A9" s="211" t="s">
        <v>799</v>
      </c>
      <c r="B9" s="286" t="s">
        <v>324</v>
      </c>
      <c r="C9" s="214" t="s">
        <v>325</v>
      </c>
      <c r="D9" s="216" t="s">
        <v>800</v>
      </c>
      <c r="E9" s="249">
        <v>44214</v>
      </c>
      <c r="F9" s="315" t="s">
        <v>804</v>
      </c>
      <c r="G9" s="261">
        <v>260.33</v>
      </c>
    </row>
    <row r="10" spans="1:10" s="197" customFormat="1" x14ac:dyDescent="0.25">
      <c r="A10" s="225" t="s">
        <v>168</v>
      </c>
      <c r="B10" s="229" t="s">
        <v>135</v>
      </c>
      <c r="C10" s="203"/>
      <c r="D10" s="203"/>
      <c r="E10" s="251"/>
      <c r="F10" s="180"/>
      <c r="G10" s="291"/>
    </row>
    <row r="11" spans="1:10" s="208" customFormat="1" ht="30" x14ac:dyDescent="0.25">
      <c r="A11" s="209" t="s">
        <v>355</v>
      </c>
      <c r="B11" s="286" t="s">
        <v>250</v>
      </c>
      <c r="C11" s="214" t="s">
        <v>236</v>
      </c>
      <c r="D11" s="214" t="s">
        <v>251</v>
      </c>
      <c r="E11" s="245">
        <v>43983</v>
      </c>
      <c r="F11" s="182" t="s">
        <v>252</v>
      </c>
      <c r="G11" s="264">
        <v>37.36</v>
      </c>
      <c r="I11" s="215">
        <v>43983</v>
      </c>
    </row>
    <row r="12" spans="1:10" s="208" customFormat="1" x14ac:dyDescent="0.25">
      <c r="A12" s="184" t="s">
        <v>356</v>
      </c>
      <c r="B12" s="286" t="s">
        <v>273</v>
      </c>
      <c r="C12" s="214" t="s">
        <v>236</v>
      </c>
      <c r="D12" s="214" t="s">
        <v>274</v>
      </c>
      <c r="E12" s="245">
        <v>44012</v>
      </c>
      <c r="F12" s="182" t="s">
        <v>275</v>
      </c>
      <c r="G12" s="264">
        <v>42.72</v>
      </c>
      <c r="H12" s="208">
        <v>160</v>
      </c>
      <c r="I12" s="215">
        <v>44020</v>
      </c>
      <c r="J12" s="208" t="s">
        <v>292</v>
      </c>
    </row>
    <row r="13" spans="1:10" s="208" customFormat="1" ht="30" x14ac:dyDescent="0.25">
      <c r="A13" s="184" t="s">
        <v>358</v>
      </c>
      <c r="B13" s="286" t="s">
        <v>270</v>
      </c>
      <c r="C13" s="214" t="s">
        <v>236</v>
      </c>
      <c r="D13" s="214" t="s">
        <v>271</v>
      </c>
      <c r="E13" s="245">
        <v>44013</v>
      </c>
      <c r="F13" s="287" t="s">
        <v>805</v>
      </c>
      <c r="G13" s="264">
        <v>489.6</v>
      </c>
      <c r="H13" s="208">
        <v>161</v>
      </c>
      <c r="I13" s="215">
        <v>44017</v>
      </c>
    </row>
    <row r="14" spans="1:10" s="208" customFormat="1" ht="30" x14ac:dyDescent="0.25">
      <c r="A14" s="288" t="s">
        <v>359</v>
      </c>
      <c r="B14" s="289" t="s">
        <v>270</v>
      </c>
      <c r="C14" s="214" t="s">
        <v>236</v>
      </c>
      <c r="D14" s="241" t="s">
        <v>272</v>
      </c>
      <c r="E14" s="246">
        <v>44014</v>
      </c>
      <c r="F14" s="287" t="s">
        <v>806</v>
      </c>
      <c r="G14" s="292">
        <v>489.6</v>
      </c>
      <c r="H14" s="208">
        <v>162</v>
      </c>
      <c r="I14" s="215">
        <v>44017</v>
      </c>
    </row>
    <row r="15" spans="1:10" s="208" customFormat="1" ht="30" x14ac:dyDescent="0.25">
      <c r="A15" s="184" t="s">
        <v>360</v>
      </c>
      <c r="B15" s="286" t="s">
        <v>270</v>
      </c>
      <c r="C15" s="214" t="s">
        <v>236</v>
      </c>
      <c r="D15" s="214">
        <v>1800101403</v>
      </c>
      <c r="E15" s="245">
        <v>44028</v>
      </c>
      <c r="F15" s="182" t="s">
        <v>809</v>
      </c>
      <c r="G15" s="264">
        <v>224.04</v>
      </c>
      <c r="H15" s="208" t="s">
        <v>344</v>
      </c>
    </row>
    <row r="16" spans="1:10" s="208" customFormat="1" x14ac:dyDescent="0.25">
      <c r="A16" s="184" t="s">
        <v>361</v>
      </c>
      <c r="B16" s="148" t="s">
        <v>273</v>
      </c>
      <c r="C16" s="214" t="s">
        <v>236</v>
      </c>
      <c r="D16" s="244" t="s">
        <v>281</v>
      </c>
      <c r="E16" s="247">
        <v>44043</v>
      </c>
      <c r="F16" s="182" t="s">
        <v>275</v>
      </c>
      <c r="G16" s="293">
        <v>46.68</v>
      </c>
      <c r="H16" s="208" t="s">
        <v>344</v>
      </c>
      <c r="J16" s="208" t="s">
        <v>310</v>
      </c>
    </row>
    <row r="17" spans="1:10" s="208" customFormat="1" ht="30" x14ac:dyDescent="0.25">
      <c r="A17" s="212" t="s">
        <v>362</v>
      </c>
      <c r="B17" s="286" t="s">
        <v>270</v>
      </c>
      <c r="C17" s="214" t="s">
        <v>236</v>
      </c>
      <c r="D17" s="214">
        <v>1800101957</v>
      </c>
      <c r="E17" s="245">
        <v>44046</v>
      </c>
      <c r="F17" s="287" t="s">
        <v>807</v>
      </c>
      <c r="G17" s="264">
        <v>489.6</v>
      </c>
      <c r="H17" s="208" t="s">
        <v>344</v>
      </c>
    </row>
    <row r="18" spans="1:10" s="208" customFormat="1" ht="30" x14ac:dyDescent="0.25">
      <c r="A18" s="184" t="s">
        <v>363</v>
      </c>
      <c r="B18" s="286" t="s">
        <v>270</v>
      </c>
      <c r="C18" s="214" t="s">
        <v>236</v>
      </c>
      <c r="D18" s="214" t="s">
        <v>289</v>
      </c>
      <c r="E18" s="245">
        <v>44060</v>
      </c>
      <c r="F18" s="287" t="s">
        <v>808</v>
      </c>
      <c r="G18" s="264">
        <v>216.47</v>
      </c>
      <c r="H18" s="208">
        <v>224</v>
      </c>
      <c r="I18" s="215">
        <v>44067</v>
      </c>
    </row>
    <row r="19" spans="1:10" s="208" customFormat="1" x14ac:dyDescent="0.25">
      <c r="A19" s="184" t="s">
        <v>364</v>
      </c>
      <c r="B19" s="286" t="s">
        <v>273</v>
      </c>
      <c r="C19" s="214" t="s">
        <v>236</v>
      </c>
      <c r="D19" s="214" t="s">
        <v>291</v>
      </c>
      <c r="E19" s="245">
        <v>44074</v>
      </c>
      <c r="F19" s="287" t="s">
        <v>275</v>
      </c>
      <c r="G19" s="264">
        <v>46.68</v>
      </c>
      <c r="H19" s="208">
        <v>259</v>
      </c>
      <c r="I19" s="215">
        <v>44081</v>
      </c>
      <c r="J19" s="208" t="s">
        <v>293</v>
      </c>
    </row>
    <row r="20" spans="1:10" s="208" customFormat="1" ht="30" x14ac:dyDescent="0.25">
      <c r="A20" s="184" t="s">
        <v>365</v>
      </c>
      <c r="B20" s="286" t="s">
        <v>270</v>
      </c>
      <c r="C20" s="214" t="s">
        <v>236</v>
      </c>
      <c r="D20" s="214" t="s">
        <v>290</v>
      </c>
      <c r="E20" s="245">
        <v>44075</v>
      </c>
      <c r="F20" s="287" t="s">
        <v>810</v>
      </c>
      <c r="G20" s="264">
        <v>489.6</v>
      </c>
      <c r="H20" s="208">
        <v>258</v>
      </c>
      <c r="I20" s="215">
        <v>44081</v>
      </c>
    </row>
    <row r="21" spans="1:10" s="208" customFormat="1" ht="30" x14ac:dyDescent="0.25">
      <c r="A21" s="184" t="s">
        <v>366</v>
      </c>
      <c r="B21" s="286" t="s">
        <v>270</v>
      </c>
      <c r="C21" s="214" t="s">
        <v>236</v>
      </c>
      <c r="D21" s="214" t="s">
        <v>302</v>
      </c>
      <c r="E21" s="245">
        <v>44090</v>
      </c>
      <c r="F21" s="287" t="s">
        <v>811</v>
      </c>
      <c r="G21" s="264">
        <v>147.75</v>
      </c>
      <c r="H21" s="208">
        <v>326</v>
      </c>
      <c r="I21" s="215">
        <v>44095</v>
      </c>
    </row>
    <row r="22" spans="1:10" s="208" customFormat="1" ht="30" x14ac:dyDescent="0.25">
      <c r="A22" s="184" t="s">
        <v>367</v>
      </c>
      <c r="B22" s="286" t="s">
        <v>270</v>
      </c>
      <c r="C22" s="214" t="s">
        <v>236</v>
      </c>
      <c r="D22" s="214" t="s">
        <v>303</v>
      </c>
      <c r="E22" s="245">
        <v>44090</v>
      </c>
      <c r="F22" s="287" t="s">
        <v>305</v>
      </c>
      <c r="G22" s="264">
        <v>-69.37</v>
      </c>
    </row>
    <row r="23" spans="1:10" s="208" customFormat="1" ht="30" x14ac:dyDescent="0.25">
      <c r="A23" s="219" t="s">
        <v>368</v>
      </c>
      <c r="B23" s="286" t="s">
        <v>270</v>
      </c>
      <c r="C23" s="214" t="s">
        <v>236</v>
      </c>
      <c r="D23" s="214" t="s">
        <v>304</v>
      </c>
      <c r="E23" s="245">
        <v>44090</v>
      </c>
      <c r="F23" s="287" t="s">
        <v>306</v>
      </c>
      <c r="G23" s="264">
        <v>-71.39</v>
      </c>
    </row>
    <row r="24" spans="1:10" s="208" customFormat="1" x14ac:dyDescent="0.25">
      <c r="A24" s="219" t="s">
        <v>369</v>
      </c>
      <c r="B24" s="286" t="s">
        <v>273</v>
      </c>
      <c r="C24" s="214" t="s">
        <v>236</v>
      </c>
      <c r="D24" s="242">
        <v>10202004869971</v>
      </c>
      <c r="E24" s="245">
        <v>44104</v>
      </c>
      <c r="F24" s="287" t="s">
        <v>275</v>
      </c>
      <c r="G24" s="264">
        <v>46.68</v>
      </c>
      <c r="H24" s="208">
        <v>404</v>
      </c>
      <c r="I24" s="215">
        <v>44109</v>
      </c>
      <c r="J24" s="208" t="s">
        <v>311</v>
      </c>
    </row>
    <row r="25" spans="1:10" s="208" customFormat="1" ht="30" x14ac:dyDescent="0.25">
      <c r="A25" s="184" t="s">
        <v>370</v>
      </c>
      <c r="B25" s="286" t="s">
        <v>270</v>
      </c>
      <c r="C25" s="214" t="s">
        <v>236</v>
      </c>
      <c r="D25" s="242" t="s">
        <v>314</v>
      </c>
      <c r="E25" s="245">
        <v>44106</v>
      </c>
      <c r="F25" s="287" t="s">
        <v>812</v>
      </c>
      <c r="G25" s="264">
        <v>489.6</v>
      </c>
      <c r="H25" s="208" t="s">
        <v>344</v>
      </c>
    </row>
    <row r="26" spans="1:10" s="208" customFormat="1" ht="30" x14ac:dyDescent="0.25">
      <c r="A26" s="184" t="s">
        <v>373</v>
      </c>
      <c r="B26" s="286" t="s">
        <v>270</v>
      </c>
      <c r="C26" s="214" t="s">
        <v>236</v>
      </c>
      <c r="D26" s="214" t="s">
        <v>321</v>
      </c>
      <c r="E26" s="245">
        <v>44120</v>
      </c>
      <c r="F26" s="287" t="s">
        <v>813</v>
      </c>
      <c r="G26" s="264">
        <v>205.84</v>
      </c>
      <c r="H26" s="208">
        <v>441</v>
      </c>
      <c r="I26" s="215">
        <v>44123</v>
      </c>
    </row>
    <row r="27" spans="1:10" s="208" customFormat="1" x14ac:dyDescent="0.25">
      <c r="A27" s="184" t="s">
        <v>372</v>
      </c>
      <c r="B27" s="286" t="s">
        <v>273</v>
      </c>
      <c r="C27" s="214" t="s">
        <v>236</v>
      </c>
      <c r="D27" s="214" t="s">
        <v>322</v>
      </c>
      <c r="E27" s="245">
        <v>44135</v>
      </c>
      <c r="F27" s="287" t="s">
        <v>275</v>
      </c>
      <c r="G27" s="264">
        <v>46.68</v>
      </c>
      <c r="H27" s="208">
        <v>556</v>
      </c>
      <c r="I27" s="215">
        <v>44143</v>
      </c>
      <c r="J27" s="208" t="s">
        <v>323</v>
      </c>
    </row>
    <row r="28" spans="1:10" s="208" customFormat="1" ht="30" x14ac:dyDescent="0.25">
      <c r="A28" s="219" t="s">
        <v>374</v>
      </c>
      <c r="B28" s="286" t="s">
        <v>270</v>
      </c>
      <c r="C28" s="214" t="s">
        <v>236</v>
      </c>
      <c r="D28" s="214">
        <v>1800107100</v>
      </c>
      <c r="E28" s="245">
        <v>44137</v>
      </c>
      <c r="F28" s="287" t="s">
        <v>814</v>
      </c>
      <c r="G28" s="264">
        <v>489.6</v>
      </c>
      <c r="H28" s="290">
        <v>557</v>
      </c>
      <c r="I28" s="215">
        <v>44143</v>
      </c>
    </row>
    <row r="29" spans="1:10" s="208" customFormat="1" x14ac:dyDescent="0.25">
      <c r="A29" s="184" t="s">
        <v>371</v>
      </c>
      <c r="B29" s="286" t="s">
        <v>273</v>
      </c>
      <c r="C29" s="214" t="s">
        <v>236</v>
      </c>
      <c r="D29" s="242">
        <v>12202005918666</v>
      </c>
      <c r="E29" s="245">
        <v>44165</v>
      </c>
      <c r="F29" s="287" t="s">
        <v>275</v>
      </c>
      <c r="G29" s="264">
        <v>46.68</v>
      </c>
      <c r="H29" s="208">
        <v>663</v>
      </c>
      <c r="I29" s="215">
        <v>44170</v>
      </c>
      <c r="J29" s="208" t="s">
        <v>333</v>
      </c>
    </row>
    <row r="30" spans="1:10" s="208" customFormat="1" ht="30" x14ac:dyDescent="0.25">
      <c r="A30" s="184" t="s">
        <v>376</v>
      </c>
      <c r="B30" s="286" t="s">
        <v>270</v>
      </c>
      <c r="C30" s="214" t="s">
        <v>236</v>
      </c>
      <c r="D30" s="242" t="s">
        <v>334</v>
      </c>
      <c r="E30" s="245">
        <v>44166</v>
      </c>
      <c r="F30" s="287" t="s">
        <v>815</v>
      </c>
      <c r="G30" s="264">
        <v>489.6</v>
      </c>
      <c r="H30" s="208" t="s">
        <v>375</v>
      </c>
    </row>
    <row r="31" spans="1:10" s="208" customFormat="1" ht="30" x14ac:dyDescent="0.25">
      <c r="A31" s="184" t="s">
        <v>377</v>
      </c>
      <c r="B31" s="286" t="s">
        <v>270</v>
      </c>
      <c r="C31" s="214" t="s">
        <v>236</v>
      </c>
      <c r="D31" s="242">
        <v>1800109666</v>
      </c>
      <c r="E31" s="245">
        <v>44182</v>
      </c>
      <c r="F31" s="287" t="s">
        <v>816</v>
      </c>
      <c r="G31" s="264">
        <v>358.53</v>
      </c>
      <c r="H31" s="208">
        <v>721</v>
      </c>
      <c r="I31" s="215">
        <v>44184</v>
      </c>
    </row>
    <row r="32" spans="1:10" s="208" customFormat="1" ht="31.5" customHeight="1" x14ac:dyDescent="0.25">
      <c r="A32" s="184" t="s">
        <v>378</v>
      </c>
      <c r="B32" s="286" t="s">
        <v>270</v>
      </c>
      <c r="C32" s="214" t="s">
        <v>236</v>
      </c>
      <c r="D32" s="242">
        <v>1800109748</v>
      </c>
      <c r="E32" s="245">
        <v>44182</v>
      </c>
      <c r="F32" s="287" t="s">
        <v>817</v>
      </c>
      <c r="G32" s="264">
        <v>398.87</v>
      </c>
      <c r="H32" s="208">
        <v>722</v>
      </c>
      <c r="I32" s="215">
        <v>44184</v>
      </c>
    </row>
    <row r="33" spans="1:10" s="197" customFormat="1" x14ac:dyDescent="0.25">
      <c r="A33" s="225" t="s">
        <v>169</v>
      </c>
      <c r="B33" s="226" t="s">
        <v>147</v>
      </c>
      <c r="C33" s="203"/>
      <c r="D33" s="203"/>
      <c r="E33" s="251"/>
      <c r="F33" s="226"/>
      <c r="G33" s="291"/>
    </row>
    <row r="34" spans="1:10" s="208" customFormat="1" x14ac:dyDescent="0.25">
      <c r="A34" s="184" t="s">
        <v>379</v>
      </c>
      <c r="B34" s="184" t="s">
        <v>244</v>
      </c>
      <c r="C34" s="214" t="s">
        <v>236</v>
      </c>
      <c r="D34" s="214">
        <v>100277253</v>
      </c>
      <c r="E34" s="245">
        <v>43962</v>
      </c>
      <c r="F34" s="182" t="s">
        <v>245</v>
      </c>
      <c r="G34" s="264">
        <v>1882.8</v>
      </c>
      <c r="H34" s="208">
        <v>61</v>
      </c>
      <c r="I34" s="215">
        <v>43968</v>
      </c>
      <c r="J34" s="208" t="s">
        <v>255</v>
      </c>
    </row>
    <row r="35" spans="1:10" x14ac:dyDescent="0.25">
      <c r="A35" s="476" t="str">
        <f>'C1. Tööjõukulud'!A94:F94</f>
        <v>Aruandlusperioodi 01/04/2020 - 31/12/2020 kulud kokku</v>
      </c>
      <c r="B35" s="477"/>
      <c r="C35" s="477"/>
      <c r="D35" s="477"/>
      <c r="E35" s="477"/>
      <c r="F35" s="478"/>
      <c r="G35" s="273">
        <f>SUM(G5:G34)</f>
        <v>7940.2800000000007</v>
      </c>
    </row>
    <row r="36" spans="1:10" s="197" customFormat="1" x14ac:dyDescent="0.25">
      <c r="A36" s="225" t="s">
        <v>167</v>
      </c>
      <c r="B36" s="229" t="s">
        <v>151</v>
      </c>
      <c r="C36" s="203"/>
      <c r="D36" s="203"/>
      <c r="E36" s="251"/>
      <c r="F36" s="180"/>
      <c r="G36" s="291"/>
    </row>
    <row r="37" spans="1:10" s="208" customFormat="1" ht="45" x14ac:dyDescent="0.25">
      <c r="A37" s="344" t="s">
        <v>1038</v>
      </c>
      <c r="B37" s="286" t="s">
        <v>324</v>
      </c>
      <c r="C37" s="214" t="s">
        <v>325</v>
      </c>
      <c r="D37" s="216" t="s">
        <v>887</v>
      </c>
      <c r="E37" s="245">
        <v>44252</v>
      </c>
      <c r="F37" s="287" t="s">
        <v>1040</v>
      </c>
      <c r="G37" s="264">
        <v>332.18</v>
      </c>
    </row>
    <row r="38" spans="1:10" s="208" customFormat="1" ht="45" x14ac:dyDescent="0.25">
      <c r="A38" s="344" t="s">
        <v>1039</v>
      </c>
      <c r="B38" s="286" t="s">
        <v>324</v>
      </c>
      <c r="C38" s="214" t="s">
        <v>325</v>
      </c>
      <c r="D38" s="216" t="s">
        <v>888</v>
      </c>
      <c r="E38" s="245">
        <v>44280</v>
      </c>
      <c r="F38" s="287" t="s">
        <v>1041</v>
      </c>
      <c r="G38" s="264">
        <v>143.38999999999999</v>
      </c>
    </row>
    <row r="39" spans="1:10" s="208" customFormat="1" ht="45" x14ac:dyDescent="0.25">
      <c r="A39" s="344" t="s">
        <v>1042</v>
      </c>
      <c r="B39" s="286" t="s">
        <v>324</v>
      </c>
      <c r="C39" s="214" t="s">
        <v>325</v>
      </c>
      <c r="D39" s="216" t="s">
        <v>889</v>
      </c>
      <c r="E39" s="245">
        <v>44312</v>
      </c>
      <c r="F39" s="287" t="s">
        <v>1043</v>
      </c>
      <c r="G39" s="264">
        <v>141.47999999999999</v>
      </c>
    </row>
    <row r="40" spans="1:10" s="197" customFormat="1" ht="45" x14ac:dyDescent="0.25">
      <c r="A40" s="345" t="s">
        <v>1044</v>
      </c>
      <c r="B40" s="286" t="s">
        <v>324</v>
      </c>
      <c r="C40" s="214" t="s">
        <v>325</v>
      </c>
      <c r="D40" s="216" t="s">
        <v>891</v>
      </c>
      <c r="E40" s="245">
        <v>44342</v>
      </c>
      <c r="F40" s="287" t="s">
        <v>1051</v>
      </c>
      <c r="G40" s="264">
        <v>111.82</v>
      </c>
    </row>
    <row r="41" spans="1:10" s="197" customFormat="1" ht="45" x14ac:dyDescent="0.25">
      <c r="A41" s="345" t="s">
        <v>1045</v>
      </c>
      <c r="B41" s="286" t="s">
        <v>324</v>
      </c>
      <c r="C41" s="214" t="s">
        <v>325</v>
      </c>
      <c r="D41" s="216" t="s">
        <v>892</v>
      </c>
      <c r="E41" s="245">
        <v>44372</v>
      </c>
      <c r="F41" s="287" t="s">
        <v>1050</v>
      </c>
      <c r="G41" s="264">
        <v>160.47</v>
      </c>
    </row>
    <row r="42" spans="1:10" s="197" customFormat="1" ht="45" x14ac:dyDescent="0.25">
      <c r="A42" s="345" t="s">
        <v>1046</v>
      </c>
      <c r="B42" s="286" t="s">
        <v>324</v>
      </c>
      <c r="C42" s="214" t="s">
        <v>325</v>
      </c>
      <c r="D42" s="216" t="s">
        <v>893</v>
      </c>
      <c r="E42" s="245">
        <v>44403</v>
      </c>
      <c r="F42" s="287" t="s">
        <v>1054</v>
      </c>
      <c r="G42" s="264">
        <v>203.83</v>
      </c>
    </row>
    <row r="43" spans="1:10" s="197" customFormat="1" ht="45" x14ac:dyDescent="0.25">
      <c r="A43" s="345" t="s">
        <v>1047</v>
      </c>
      <c r="B43" s="286" t="s">
        <v>324</v>
      </c>
      <c r="C43" s="214" t="s">
        <v>325</v>
      </c>
      <c r="D43" s="216" t="s">
        <v>890</v>
      </c>
      <c r="E43" s="245">
        <v>44433</v>
      </c>
      <c r="F43" s="287" t="s">
        <v>1052</v>
      </c>
      <c r="G43" s="264">
        <v>152.33000000000001</v>
      </c>
    </row>
    <row r="44" spans="1:10" s="197" customFormat="1" ht="45" x14ac:dyDescent="0.25">
      <c r="A44" s="345" t="s">
        <v>1048</v>
      </c>
      <c r="B44" s="286" t="s">
        <v>324</v>
      </c>
      <c r="C44" s="214" t="s">
        <v>325</v>
      </c>
      <c r="D44" s="216" t="s">
        <v>894</v>
      </c>
      <c r="E44" s="245">
        <v>44463</v>
      </c>
      <c r="F44" s="287" t="s">
        <v>1053</v>
      </c>
      <c r="G44" s="264">
        <v>172.47</v>
      </c>
    </row>
    <row r="45" spans="1:10" s="197" customFormat="1" ht="45" x14ac:dyDescent="0.25">
      <c r="A45" s="345" t="s">
        <v>1049</v>
      </c>
      <c r="B45" s="286" t="s">
        <v>324</v>
      </c>
      <c r="C45" s="214" t="s">
        <v>325</v>
      </c>
      <c r="D45" s="216" t="s">
        <v>895</v>
      </c>
      <c r="E45" s="405">
        <v>44488</v>
      </c>
      <c r="F45" s="387" t="s">
        <v>1055</v>
      </c>
      <c r="G45" s="407">
        <v>210.05</v>
      </c>
    </row>
    <row r="46" spans="1:10" s="197" customFormat="1" x14ac:dyDescent="0.25">
      <c r="A46" s="225" t="s">
        <v>168</v>
      </c>
      <c r="B46" s="229" t="s">
        <v>135</v>
      </c>
      <c r="C46" s="203"/>
      <c r="D46" s="203"/>
      <c r="E46" s="251"/>
      <c r="F46" s="180"/>
      <c r="G46" s="291"/>
    </row>
    <row r="47" spans="1:10" s="208" customFormat="1" ht="15.75" x14ac:dyDescent="0.25">
      <c r="A47" s="344" t="s">
        <v>1056</v>
      </c>
      <c r="B47" s="346" t="s">
        <v>273</v>
      </c>
      <c r="C47" s="162" t="s">
        <v>236</v>
      </c>
      <c r="D47" s="338">
        <v>1202100496757</v>
      </c>
      <c r="E47" s="167">
        <v>44196</v>
      </c>
      <c r="F47" s="347" t="s">
        <v>275</v>
      </c>
      <c r="G47" s="366">
        <v>46.68</v>
      </c>
      <c r="H47" s="139">
        <v>224.75</v>
      </c>
      <c r="I47" s="143" t="s">
        <v>832</v>
      </c>
    </row>
    <row r="48" spans="1:10" s="208" customFormat="1" ht="26.25" x14ac:dyDescent="0.25">
      <c r="A48" s="344" t="s">
        <v>1057</v>
      </c>
      <c r="B48" s="346" t="s">
        <v>270</v>
      </c>
      <c r="C48" s="162" t="s">
        <v>236</v>
      </c>
      <c r="D48" s="348">
        <v>1800110529</v>
      </c>
      <c r="E48" s="167">
        <v>44200</v>
      </c>
      <c r="F48" s="347" t="s">
        <v>833</v>
      </c>
      <c r="G48" s="366">
        <v>489.6</v>
      </c>
      <c r="H48" s="143"/>
      <c r="I48" s="143"/>
    </row>
    <row r="49" spans="1:9" s="208" customFormat="1" ht="26.25" x14ac:dyDescent="0.25">
      <c r="A49" s="344" t="s">
        <v>1058</v>
      </c>
      <c r="B49" s="346" t="s">
        <v>270</v>
      </c>
      <c r="C49" s="162" t="s">
        <v>236</v>
      </c>
      <c r="D49" s="338">
        <v>1800111144</v>
      </c>
      <c r="E49" s="167">
        <v>44211</v>
      </c>
      <c r="F49" s="347" t="s">
        <v>836</v>
      </c>
      <c r="G49" s="366">
        <v>496.75</v>
      </c>
      <c r="H49" s="139"/>
      <c r="I49" s="143"/>
    </row>
    <row r="50" spans="1:9" s="208" customFormat="1" ht="15.75" x14ac:dyDescent="0.25">
      <c r="A50" s="344" t="s">
        <v>1059</v>
      </c>
      <c r="B50" s="346" t="s">
        <v>273</v>
      </c>
      <c r="C50" s="162" t="s">
        <v>236</v>
      </c>
      <c r="D50" s="338">
        <v>2202101034731</v>
      </c>
      <c r="E50" s="167">
        <v>44227</v>
      </c>
      <c r="F50" s="347" t="s">
        <v>275</v>
      </c>
      <c r="G50" s="366">
        <v>46.68</v>
      </c>
      <c r="H50" s="139">
        <v>236.21</v>
      </c>
      <c r="I50" s="143" t="s">
        <v>832</v>
      </c>
    </row>
    <row r="51" spans="1:9" s="208" customFormat="1" ht="26.25" x14ac:dyDescent="0.25">
      <c r="A51" s="344" t="s">
        <v>1060</v>
      </c>
      <c r="B51" s="346" t="s">
        <v>270</v>
      </c>
      <c r="C51" s="162" t="s">
        <v>236</v>
      </c>
      <c r="D51" s="338">
        <v>1800112193</v>
      </c>
      <c r="E51" s="167">
        <v>44229</v>
      </c>
      <c r="F51" s="347" t="s">
        <v>834</v>
      </c>
      <c r="G51" s="366">
        <v>489.6</v>
      </c>
      <c r="H51" s="143"/>
      <c r="I51" s="143"/>
    </row>
    <row r="52" spans="1:9" s="197" customFormat="1" ht="26.25" x14ac:dyDescent="0.25">
      <c r="A52" s="344" t="s">
        <v>1061</v>
      </c>
      <c r="B52" s="346" t="s">
        <v>270</v>
      </c>
      <c r="C52" s="162" t="s">
        <v>236</v>
      </c>
      <c r="D52" s="338">
        <v>1800112941</v>
      </c>
      <c r="E52" s="167">
        <v>44243</v>
      </c>
      <c r="F52" s="347" t="s">
        <v>839</v>
      </c>
      <c r="G52" s="366">
        <v>544.45000000000005</v>
      </c>
      <c r="H52" s="27"/>
      <c r="I52" s="27"/>
    </row>
    <row r="53" spans="1:9" s="208" customFormat="1" ht="15.75" x14ac:dyDescent="0.25">
      <c r="A53" s="344" t="s">
        <v>1062</v>
      </c>
      <c r="B53" s="346" t="s">
        <v>273</v>
      </c>
      <c r="C53" s="162" t="s">
        <v>236</v>
      </c>
      <c r="D53" s="338">
        <v>3202101579412</v>
      </c>
      <c r="E53" s="167">
        <v>44255</v>
      </c>
      <c r="F53" s="347" t="s">
        <v>275</v>
      </c>
      <c r="G53" s="366">
        <v>46.68</v>
      </c>
    </row>
    <row r="54" spans="1:9" s="208" customFormat="1" ht="26.25" x14ac:dyDescent="0.25">
      <c r="A54" s="344" t="s">
        <v>1063</v>
      </c>
      <c r="B54" s="346" t="s">
        <v>270</v>
      </c>
      <c r="C54" s="162" t="s">
        <v>236</v>
      </c>
      <c r="D54" s="338">
        <v>1800113975</v>
      </c>
      <c r="E54" s="167">
        <v>44257</v>
      </c>
      <c r="F54" s="347" t="s">
        <v>840</v>
      </c>
      <c r="G54" s="366">
        <v>489.6</v>
      </c>
    </row>
    <row r="55" spans="1:9" s="208" customFormat="1" ht="26.25" x14ac:dyDescent="0.25">
      <c r="A55" s="344" t="s">
        <v>1064</v>
      </c>
      <c r="B55" s="346" t="s">
        <v>270</v>
      </c>
      <c r="C55" s="162" t="s">
        <v>236</v>
      </c>
      <c r="D55" s="338">
        <v>1800114797</v>
      </c>
      <c r="E55" s="167">
        <v>44271</v>
      </c>
      <c r="F55" s="347" t="s">
        <v>841</v>
      </c>
      <c r="G55" s="366">
        <v>607.17999999999995</v>
      </c>
    </row>
    <row r="56" spans="1:9" s="208" customFormat="1" ht="26.25" x14ac:dyDescent="0.25">
      <c r="A56" s="344" t="s">
        <v>1065</v>
      </c>
      <c r="B56" s="346" t="s">
        <v>270</v>
      </c>
      <c r="C56" s="162" t="s">
        <v>236</v>
      </c>
      <c r="D56" s="338">
        <v>1800115509</v>
      </c>
      <c r="E56" s="167">
        <v>44287</v>
      </c>
      <c r="F56" s="347" t="s">
        <v>860</v>
      </c>
      <c r="G56" s="366">
        <v>489.6</v>
      </c>
    </row>
    <row r="57" spans="1:9" s="208" customFormat="1" ht="15.75" x14ac:dyDescent="0.25">
      <c r="A57" s="344" t="s">
        <v>1066</v>
      </c>
      <c r="B57" s="346" t="s">
        <v>273</v>
      </c>
      <c r="C57" s="162" t="s">
        <v>236</v>
      </c>
      <c r="D57" s="338">
        <v>4202102133422</v>
      </c>
      <c r="E57" s="167">
        <v>44286</v>
      </c>
      <c r="F57" s="347" t="s">
        <v>275</v>
      </c>
      <c r="G57" s="366">
        <v>46.68</v>
      </c>
    </row>
    <row r="58" spans="1:9" s="208" customFormat="1" ht="26.25" x14ac:dyDescent="0.25">
      <c r="A58" s="344" t="s">
        <v>1067</v>
      </c>
      <c r="B58" s="346" t="s">
        <v>270</v>
      </c>
      <c r="C58" s="162" t="s">
        <v>236</v>
      </c>
      <c r="D58" s="338">
        <v>1800116687</v>
      </c>
      <c r="E58" s="167">
        <v>44302</v>
      </c>
      <c r="F58" s="347" t="s">
        <v>863</v>
      </c>
      <c r="G58" s="366">
        <v>408.43</v>
      </c>
    </row>
    <row r="59" spans="1:9" s="208" customFormat="1" ht="15.75" x14ac:dyDescent="0.25">
      <c r="A59" s="344" t="s">
        <v>1068</v>
      </c>
      <c r="B59" s="346" t="s">
        <v>273</v>
      </c>
      <c r="C59" s="162" t="s">
        <v>236</v>
      </c>
      <c r="D59" s="338">
        <v>5202102693422</v>
      </c>
      <c r="E59" s="167">
        <v>44316</v>
      </c>
      <c r="F59" s="347" t="s">
        <v>275</v>
      </c>
      <c r="G59" s="366">
        <v>46.68</v>
      </c>
    </row>
    <row r="60" spans="1:9" s="208" customFormat="1" ht="26.25" x14ac:dyDescent="0.25">
      <c r="A60" s="344" t="s">
        <v>1069</v>
      </c>
      <c r="B60" s="346" t="s">
        <v>270</v>
      </c>
      <c r="C60" s="162" t="s">
        <v>236</v>
      </c>
      <c r="D60" s="352">
        <v>1800117440</v>
      </c>
      <c r="E60" s="167">
        <v>44319</v>
      </c>
      <c r="F60" s="347" t="s">
        <v>864</v>
      </c>
      <c r="G60" s="366">
        <v>489.6</v>
      </c>
    </row>
    <row r="61" spans="1:9" s="208" customFormat="1" ht="26.25" x14ac:dyDescent="0.25">
      <c r="A61" s="344" t="s">
        <v>1070</v>
      </c>
      <c r="B61" s="346" t="s">
        <v>270</v>
      </c>
      <c r="C61" s="162" t="s">
        <v>236</v>
      </c>
      <c r="D61" s="352">
        <v>1800118364</v>
      </c>
      <c r="E61" s="167">
        <v>44333</v>
      </c>
      <c r="F61" s="347" t="s">
        <v>866</v>
      </c>
      <c r="G61" s="366">
        <v>191.75</v>
      </c>
    </row>
    <row r="62" spans="1:9" s="208" customFormat="1" ht="26.25" x14ac:dyDescent="0.25">
      <c r="A62" s="344" t="s">
        <v>1071</v>
      </c>
      <c r="B62" s="346" t="s">
        <v>270</v>
      </c>
      <c r="C62" s="162" t="s">
        <v>236</v>
      </c>
      <c r="D62" s="352">
        <v>1800119194</v>
      </c>
      <c r="E62" s="167">
        <v>44349</v>
      </c>
      <c r="F62" s="347" t="s">
        <v>867</v>
      </c>
      <c r="G62" s="366">
        <v>489.6</v>
      </c>
    </row>
    <row r="63" spans="1:9" s="208" customFormat="1" ht="15.75" x14ac:dyDescent="0.25">
      <c r="A63" s="344" t="s">
        <v>1072</v>
      </c>
      <c r="B63" s="346" t="s">
        <v>273</v>
      </c>
      <c r="C63" s="162" t="s">
        <v>236</v>
      </c>
      <c r="D63" s="350">
        <v>6202103261332</v>
      </c>
      <c r="E63" s="167">
        <v>44347</v>
      </c>
      <c r="F63" s="347" t="s">
        <v>275</v>
      </c>
      <c r="G63" s="366">
        <v>41.88</v>
      </c>
    </row>
    <row r="64" spans="1:9" s="360" customFormat="1" ht="26.25" x14ac:dyDescent="0.25">
      <c r="A64" s="354" t="s">
        <v>1073</v>
      </c>
      <c r="B64" s="355" t="s">
        <v>270</v>
      </c>
      <c r="C64" s="356" t="s">
        <v>236</v>
      </c>
      <c r="D64" s="357">
        <v>1800119277</v>
      </c>
      <c r="E64" s="358">
        <v>44351</v>
      </c>
      <c r="F64" s="359" t="s">
        <v>872</v>
      </c>
      <c r="G64" s="402">
        <v>81.78</v>
      </c>
    </row>
    <row r="65" spans="1:7" s="360" customFormat="1" ht="26.25" x14ac:dyDescent="0.25">
      <c r="A65" s="344" t="s">
        <v>1074</v>
      </c>
      <c r="B65" s="355" t="s">
        <v>270</v>
      </c>
      <c r="C65" s="356" t="s">
        <v>236</v>
      </c>
      <c r="D65" s="357">
        <v>1800120230</v>
      </c>
      <c r="E65" s="358">
        <v>44364</v>
      </c>
      <c r="F65" s="359" t="s">
        <v>1091</v>
      </c>
      <c r="G65" s="402"/>
    </row>
    <row r="66" spans="1:7" s="208" customFormat="1" ht="15.75" x14ac:dyDescent="0.25">
      <c r="A66" s="344" t="s">
        <v>1075</v>
      </c>
      <c r="B66" s="346" t="s">
        <v>273</v>
      </c>
      <c r="C66" s="162" t="s">
        <v>236</v>
      </c>
      <c r="D66" s="350">
        <v>7202103832023</v>
      </c>
      <c r="E66" s="167">
        <v>44377</v>
      </c>
      <c r="F66" s="347" t="s">
        <v>275</v>
      </c>
      <c r="G66" s="366">
        <v>41.88</v>
      </c>
    </row>
    <row r="67" spans="1:7" s="208" customFormat="1" ht="26.25" x14ac:dyDescent="0.25">
      <c r="A67" s="344" t="s">
        <v>1076</v>
      </c>
      <c r="B67" s="346" t="s">
        <v>270</v>
      </c>
      <c r="C67" s="162" t="s">
        <v>236</v>
      </c>
      <c r="D67" s="350">
        <v>1800120753</v>
      </c>
      <c r="E67" s="167">
        <v>44378</v>
      </c>
      <c r="F67" s="347" t="s">
        <v>871</v>
      </c>
      <c r="G67" s="366">
        <v>489.6</v>
      </c>
    </row>
    <row r="68" spans="1:7" s="208" customFormat="1" ht="26.25" x14ac:dyDescent="0.25">
      <c r="A68" s="344" t="s">
        <v>1077</v>
      </c>
      <c r="B68" s="346" t="s">
        <v>270</v>
      </c>
      <c r="C68" s="162" t="s">
        <v>236</v>
      </c>
      <c r="D68" s="350">
        <v>1800121929</v>
      </c>
      <c r="E68" s="167">
        <v>44396</v>
      </c>
      <c r="F68" s="347" t="s">
        <v>873</v>
      </c>
      <c r="G68" s="366">
        <v>137.74</v>
      </c>
    </row>
    <row r="69" spans="1:7" s="208" customFormat="1" ht="15.75" x14ac:dyDescent="0.25">
      <c r="A69" s="349" t="s">
        <v>1078</v>
      </c>
      <c r="B69" s="346" t="s">
        <v>273</v>
      </c>
      <c r="C69" s="162" t="s">
        <v>236</v>
      </c>
      <c r="D69" s="350">
        <v>8202104408893</v>
      </c>
      <c r="E69" s="167">
        <v>44408</v>
      </c>
      <c r="F69" s="347" t="s">
        <v>275</v>
      </c>
      <c r="G69" s="366">
        <v>41.88</v>
      </c>
    </row>
    <row r="70" spans="1:7" s="208" customFormat="1" ht="26.25" x14ac:dyDescent="0.25">
      <c r="A70" s="349" t="s">
        <v>1079</v>
      </c>
      <c r="B70" s="346" t="s">
        <v>270</v>
      </c>
      <c r="C70" s="162" t="s">
        <v>236</v>
      </c>
      <c r="D70" s="350">
        <v>1800122627</v>
      </c>
      <c r="E70" s="167">
        <v>44410</v>
      </c>
      <c r="F70" s="347" t="s">
        <v>1087</v>
      </c>
      <c r="G70" s="366">
        <v>8.9</v>
      </c>
    </row>
    <row r="71" spans="1:7" s="208" customFormat="1" ht="26.25" x14ac:dyDescent="0.25">
      <c r="A71" s="361" t="s">
        <v>1080</v>
      </c>
      <c r="B71" s="346" t="s">
        <v>270</v>
      </c>
      <c r="C71" s="162" t="s">
        <v>236</v>
      </c>
      <c r="D71" s="350">
        <v>1800122632</v>
      </c>
      <c r="E71" s="167">
        <v>44410</v>
      </c>
      <c r="F71" s="347" t="s">
        <v>1088</v>
      </c>
      <c r="G71" s="366">
        <v>489.6</v>
      </c>
    </row>
    <row r="72" spans="1:7" s="360" customFormat="1" ht="26.25" x14ac:dyDescent="0.25">
      <c r="A72" s="349" t="s">
        <v>1081</v>
      </c>
      <c r="B72" s="355" t="s">
        <v>270</v>
      </c>
      <c r="C72" s="356" t="s">
        <v>236</v>
      </c>
      <c r="D72" s="357">
        <v>1600007155</v>
      </c>
      <c r="E72" s="358">
        <v>44424</v>
      </c>
      <c r="F72" s="359" t="s">
        <v>1089</v>
      </c>
      <c r="G72" s="402">
        <v>-1.49</v>
      </c>
    </row>
    <row r="73" spans="1:7" s="208" customFormat="1" ht="26.25" x14ac:dyDescent="0.25">
      <c r="A73" s="349" t="s">
        <v>1082</v>
      </c>
      <c r="B73" s="346" t="s">
        <v>270</v>
      </c>
      <c r="C73" s="162" t="s">
        <v>236</v>
      </c>
      <c r="D73" s="350">
        <v>1800123161</v>
      </c>
      <c r="E73" s="167">
        <v>44424</v>
      </c>
      <c r="F73" s="347" t="s">
        <v>1090</v>
      </c>
      <c r="G73" s="366">
        <v>151.62</v>
      </c>
    </row>
    <row r="74" spans="1:7" s="208" customFormat="1" ht="15.75" x14ac:dyDescent="0.25">
      <c r="A74" s="349" t="s">
        <v>1083</v>
      </c>
      <c r="B74" s="346" t="s">
        <v>273</v>
      </c>
      <c r="C74" s="162" t="s">
        <v>236</v>
      </c>
      <c r="D74" s="350">
        <v>9202104992094</v>
      </c>
      <c r="E74" s="167">
        <v>44439</v>
      </c>
      <c r="F74" s="347" t="s">
        <v>903</v>
      </c>
      <c r="G74" s="366">
        <v>41.88</v>
      </c>
    </row>
    <row r="75" spans="1:7" s="208" customFormat="1" ht="26.25" x14ac:dyDescent="0.25">
      <c r="A75" s="349" t="s">
        <v>1084</v>
      </c>
      <c r="B75" s="346" t="s">
        <v>270</v>
      </c>
      <c r="C75" s="162" t="s">
        <v>236</v>
      </c>
      <c r="D75" s="350">
        <v>1800124205</v>
      </c>
      <c r="E75" s="167">
        <v>44440</v>
      </c>
      <c r="F75" s="347" t="s">
        <v>896</v>
      </c>
      <c r="G75" s="366">
        <v>489.6</v>
      </c>
    </row>
    <row r="76" spans="1:7" s="208" customFormat="1" ht="26.25" x14ac:dyDescent="0.25">
      <c r="A76" s="349" t="s">
        <v>1085</v>
      </c>
      <c r="B76" s="346" t="s">
        <v>270</v>
      </c>
      <c r="C76" s="162" t="s">
        <v>236</v>
      </c>
      <c r="D76" s="350">
        <v>1800125562</v>
      </c>
      <c r="E76" s="167">
        <v>44459</v>
      </c>
      <c r="F76" s="347" t="s">
        <v>1481</v>
      </c>
      <c r="G76" s="366">
        <v>194.45</v>
      </c>
    </row>
    <row r="77" spans="1:7" s="197" customFormat="1" ht="26.25" x14ac:dyDescent="0.25">
      <c r="A77" s="349" t="s">
        <v>1086</v>
      </c>
      <c r="B77" s="355" t="s">
        <v>270</v>
      </c>
      <c r="C77" s="404" t="s">
        <v>236</v>
      </c>
      <c r="D77" s="357">
        <v>1800127247</v>
      </c>
      <c r="E77" s="405">
        <v>44488</v>
      </c>
      <c r="F77" s="406" t="s">
        <v>1482</v>
      </c>
      <c r="G77" s="407">
        <v>280.8</v>
      </c>
    </row>
    <row r="78" spans="1:7" s="208" customFormat="1" ht="15.75" x14ac:dyDescent="0.25">
      <c r="A78" s="397" t="s">
        <v>1092</v>
      </c>
      <c r="B78" s="398" t="s">
        <v>273</v>
      </c>
      <c r="C78" s="399" t="s">
        <v>236</v>
      </c>
      <c r="D78" s="400">
        <v>10202105586866</v>
      </c>
      <c r="E78" s="250">
        <v>44469</v>
      </c>
      <c r="F78" s="401" t="s">
        <v>903</v>
      </c>
      <c r="G78" s="403">
        <v>41.88</v>
      </c>
    </row>
    <row r="79" spans="1:7" x14ac:dyDescent="0.25">
      <c r="A79" s="476" t="str">
        <f>'C1. Tööjõukulud'!A176:F176</f>
        <v>Aruandlusperioodi 01/01/2021 - 30/09/2021 kulud kokku</v>
      </c>
      <c r="B79" s="477"/>
      <c r="C79" s="477"/>
      <c r="D79" s="477"/>
      <c r="E79" s="477"/>
      <c r="F79" s="478"/>
      <c r="G79" s="273">
        <f>SUM(G36:G78)</f>
        <v>9579.5800000000017</v>
      </c>
    </row>
    <row r="80" spans="1:7" s="197" customFormat="1" x14ac:dyDescent="0.25">
      <c r="A80" s="179"/>
      <c r="B80" s="179"/>
      <c r="C80" s="199"/>
      <c r="D80" s="199"/>
      <c r="E80" s="249"/>
      <c r="F80" s="179"/>
      <c r="G80" s="261"/>
    </row>
    <row r="81" spans="1:7" s="197" customFormat="1" x14ac:dyDescent="0.25">
      <c r="A81" s="179"/>
      <c r="B81" s="179"/>
      <c r="C81" s="199"/>
      <c r="D81" s="199"/>
      <c r="E81" s="249"/>
      <c r="F81" s="179"/>
      <c r="G81" s="261"/>
    </row>
    <row r="82" spans="1:7" s="197" customFormat="1" x14ac:dyDescent="0.25">
      <c r="A82" s="179"/>
      <c r="B82" s="179"/>
      <c r="C82" s="199"/>
      <c r="D82" s="199"/>
      <c r="E82" s="249"/>
      <c r="F82" s="179"/>
      <c r="G82" s="261"/>
    </row>
    <row r="83" spans="1:7" s="197" customFormat="1" x14ac:dyDescent="0.25">
      <c r="A83" s="179"/>
      <c r="B83" s="179"/>
      <c r="C83" s="199"/>
      <c r="D83" s="199"/>
      <c r="E83" s="249"/>
      <c r="F83" s="179"/>
      <c r="G83" s="261"/>
    </row>
    <row r="84" spans="1:7" s="197" customFormat="1" x14ac:dyDescent="0.25">
      <c r="A84" s="179"/>
      <c r="B84" s="179"/>
      <c r="C84" s="199"/>
      <c r="D84" s="199"/>
      <c r="E84" s="249"/>
      <c r="F84" s="179"/>
      <c r="G84" s="261"/>
    </row>
    <row r="85" spans="1:7" s="197" customFormat="1" x14ac:dyDescent="0.25">
      <c r="A85" s="179"/>
      <c r="B85" s="179"/>
      <c r="C85" s="199"/>
      <c r="D85" s="199"/>
      <c r="E85" s="249"/>
      <c r="F85" s="179"/>
      <c r="G85" s="261"/>
    </row>
    <row r="86" spans="1:7" s="197" customFormat="1" x14ac:dyDescent="0.25">
      <c r="A86" s="179"/>
      <c r="B86" s="179"/>
      <c r="C86" s="199"/>
      <c r="D86" s="199"/>
      <c r="E86" s="249"/>
      <c r="F86" s="179"/>
      <c r="G86" s="261"/>
    </row>
    <row r="87" spans="1:7" s="197" customFormat="1" x14ac:dyDescent="0.25">
      <c r="A87" s="179"/>
      <c r="B87" s="179"/>
      <c r="C87" s="199"/>
      <c r="D87" s="199"/>
      <c r="E87" s="249"/>
      <c r="F87" s="179"/>
      <c r="G87" s="261"/>
    </row>
    <row r="88" spans="1:7" s="197" customFormat="1" x14ac:dyDescent="0.25">
      <c r="A88" s="179"/>
      <c r="B88" s="179"/>
      <c r="C88" s="199"/>
      <c r="D88" s="199"/>
      <c r="E88" s="249"/>
      <c r="F88" s="179"/>
      <c r="G88" s="261"/>
    </row>
    <row r="89" spans="1:7" s="197" customFormat="1" x14ac:dyDescent="0.25">
      <c r="A89" s="179"/>
      <c r="B89" s="179"/>
      <c r="C89" s="199"/>
      <c r="D89" s="199"/>
      <c r="E89" s="249"/>
      <c r="F89" s="179"/>
      <c r="G89" s="261"/>
    </row>
    <row r="90" spans="1:7" s="197" customFormat="1" x14ac:dyDescent="0.25">
      <c r="A90" s="179"/>
      <c r="B90" s="179"/>
      <c r="C90" s="199"/>
      <c r="D90" s="199"/>
      <c r="E90" s="249"/>
      <c r="F90" s="179"/>
      <c r="G90" s="261"/>
    </row>
    <row r="91" spans="1:7" s="197" customFormat="1" x14ac:dyDescent="0.25">
      <c r="A91" s="179"/>
      <c r="B91" s="179"/>
      <c r="C91" s="199"/>
      <c r="D91" s="199"/>
      <c r="E91" s="249"/>
      <c r="F91" s="179"/>
      <c r="G91" s="261"/>
    </row>
    <row r="92" spans="1:7" s="197" customFormat="1" x14ac:dyDescent="0.25">
      <c r="A92" s="179"/>
      <c r="B92" s="179"/>
      <c r="C92" s="199"/>
      <c r="D92" s="199"/>
      <c r="E92" s="249"/>
      <c r="F92" s="179"/>
      <c r="G92" s="261"/>
    </row>
    <row r="93" spans="1:7" s="197" customFormat="1" x14ac:dyDescent="0.25">
      <c r="A93" s="179"/>
      <c r="B93" s="179"/>
      <c r="C93" s="199"/>
      <c r="D93" s="199"/>
      <c r="E93" s="249"/>
      <c r="F93" s="179"/>
      <c r="G93" s="261"/>
    </row>
    <row r="94" spans="1:7" s="197" customFormat="1" x14ac:dyDescent="0.25">
      <c r="A94" s="179"/>
      <c r="B94" s="179"/>
      <c r="C94" s="199"/>
      <c r="D94" s="199"/>
      <c r="E94" s="249"/>
      <c r="F94" s="179"/>
      <c r="G94" s="261"/>
    </row>
    <row r="95" spans="1:7" s="197" customFormat="1" x14ac:dyDescent="0.25">
      <c r="A95" s="179"/>
      <c r="B95" s="179"/>
      <c r="C95" s="199"/>
      <c r="D95" s="199"/>
      <c r="E95" s="249"/>
      <c r="F95" s="179"/>
      <c r="G95" s="261"/>
    </row>
    <row r="96" spans="1:7" s="197" customFormat="1" x14ac:dyDescent="0.25">
      <c r="A96" s="179"/>
      <c r="B96" s="179"/>
      <c r="C96" s="199"/>
      <c r="D96" s="199"/>
      <c r="E96" s="249"/>
      <c r="F96" s="179"/>
      <c r="G96" s="261"/>
    </row>
    <row r="97" spans="1:7" x14ac:dyDescent="0.25">
      <c r="A97" s="476" t="str">
        <f>'C1. Tööjõukulud'!A195:F195</f>
        <v>Aruandlusperioodi 01/10/2021 - 30/04/2022 kulud kokku</v>
      </c>
      <c r="B97" s="477"/>
      <c r="C97" s="477"/>
      <c r="D97" s="477"/>
      <c r="E97" s="477"/>
      <c r="F97" s="478"/>
      <c r="G97" s="294">
        <f>SUM(G80:G96)</f>
        <v>0</v>
      </c>
    </row>
    <row r="98" spans="1:7" s="197" customFormat="1" x14ac:dyDescent="0.25">
      <c r="A98" s="179"/>
      <c r="B98" s="179"/>
      <c r="C98" s="199"/>
      <c r="D98" s="199"/>
      <c r="E98" s="249"/>
      <c r="F98" s="179"/>
      <c r="G98" s="261"/>
    </row>
    <row r="99" spans="1:7" s="197" customFormat="1" x14ac:dyDescent="0.25">
      <c r="A99" s="179"/>
      <c r="B99" s="179"/>
      <c r="C99" s="199"/>
      <c r="D99" s="199"/>
      <c r="E99" s="249"/>
      <c r="F99" s="179"/>
      <c r="G99" s="261"/>
    </row>
    <row r="100" spans="1:7" s="197" customFormat="1" x14ac:dyDescent="0.25">
      <c r="A100" s="179"/>
      <c r="B100" s="179"/>
      <c r="C100" s="199"/>
      <c r="D100" s="199"/>
      <c r="E100" s="249"/>
      <c r="F100" s="179"/>
      <c r="G100" s="261"/>
    </row>
    <row r="101" spans="1:7" s="197" customFormat="1" x14ac:dyDescent="0.25">
      <c r="A101" s="179"/>
      <c r="B101" s="179"/>
      <c r="C101" s="199"/>
      <c r="D101" s="199"/>
      <c r="E101" s="249"/>
      <c r="F101" s="179"/>
      <c r="G101" s="261"/>
    </row>
    <row r="102" spans="1:7" s="197" customFormat="1" x14ac:dyDescent="0.25">
      <c r="A102" s="179"/>
      <c r="B102" s="179"/>
      <c r="C102" s="199"/>
      <c r="D102" s="199"/>
      <c r="E102" s="249"/>
      <c r="F102" s="179"/>
      <c r="G102" s="261"/>
    </row>
    <row r="103" spans="1:7" s="197" customFormat="1" x14ac:dyDescent="0.25">
      <c r="A103" s="179"/>
      <c r="B103" s="179"/>
      <c r="C103" s="199"/>
      <c r="D103" s="199"/>
      <c r="E103" s="249"/>
      <c r="F103" s="179"/>
      <c r="G103" s="261"/>
    </row>
    <row r="104" spans="1:7" s="197" customFormat="1" x14ac:dyDescent="0.25">
      <c r="A104" s="179"/>
      <c r="B104" s="179"/>
      <c r="C104" s="199"/>
      <c r="D104" s="199"/>
      <c r="E104" s="249"/>
      <c r="F104" s="179"/>
      <c r="G104" s="261"/>
    </row>
    <row r="105" spans="1:7" s="197" customFormat="1" x14ac:dyDescent="0.25">
      <c r="A105" s="179"/>
      <c r="B105" s="179"/>
      <c r="C105" s="199"/>
      <c r="D105" s="199"/>
      <c r="E105" s="249"/>
      <c r="F105" s="179"/>
      <c r="G105" s="261"/>
    </row>
    <row r="106" spans="1:7" s="197" customFormat="1" x14ac:dyDescent="0.25">
      <c r="A106" s="179"/>
      <c r="B106" s="179"/>
      <c r="C106" s="199"/>
      <c r="D106" s="199"/>
      <c r="E106" s="249"/>
      <c r="F106" s="179"/>
      <c r="G106" s="261"/>
    </row>
    <row r="107" spans="1:7" s="197" customFormat="1" x14ac:dyDescent="0.25">
      <c r="A107" s="179"/>
      <c r="B107" s="179"/>
      <c r="C107" s="199"/>
      <c r="D107" s="199"/>
      <c r="E107" s="249"/>
      <c r="F107" s="179"/>
      <c r="G107" s="261"/>
    </row>
    <row r="108" spans="1:7" s="197" customFormat="1" x14ac:dyDescent="0.25">
      <c r="A108" s="179"/>
      <c r="B108" s="179"/>
      <c r="C108" s="199"/>
      <c r="D108" s="199"/>
      <c r="E108" s="249"/>
      <c r="F108" s="179"/>
      <c r="G108" s="261"/>
    </row>
    <row r="109" spans="1:7" s="197" customFormat="1" x14ac:dyDescent="0.25">
      <c r="A109" s="179"/>
      <c r="B109" s="179"/>
      <c r="C109" s="199"/>
      <c r="D109" s="199"/>
      <c r="E109" s="249"/>
      <c r="F109" s="179"/>
      <c r="G109" s="261"/>
    </row>
    <row r="110" spans="1:7" s="197" customFormat="1" x14ac:dyDescent="0.25">
      <c r="A110" s="179"/>
      <c r="B110" s="179"/>
      <c r="C110" s="199"/>
      <c r="D110" s="199"/>
      <c r="E110" s="249"/>
      <c r="F110" s="179"/>
      <c r="G110" s="261"/>
    </row>
    <row r="111" spans="1:7" s="197" customFormat="1" x14ac:dyDescent="0.25">
      <c r="A111" s="179"/>
      <c r="B111" s="179"/>
      <c r="C111" s="199"/>
      <c r="D111" s="199"/>
      <c r="E111" s="249"/>
      <c r="F111" s="179"/>
      <c r="G111" s="261"/>
    </row>
    <row r="112" spans="1:7" s="197" customFormat="1" x14ac:dyDescent="0.25">
      <c r="A112" s="179"/>
      <c r="B112" s="179"/>
      <c r="C112" s="199"/>
      <c r="D112" s="199"/>
      <c r="E112" s="249"/>
      <c r="F112" s="179"/>
      <c r="G112" s="261"/>
    </row>
    <row r="113" spans="1:7" s="197" customFormat="1" x14ac:dyDescent="0.25">
      <c r="A113" s="179"/>
      <c r="B113" s="179"/>
      <c r="C113" s="199"/>
      <c r="D113" s="199"/>
      <c r="E113" s="249"/>
      <c r="F113" s="179"/>
      <c r="G113" s="261"/>
    </row>
    <row r="114" spans="1:7" s="197" customFormat="1" x14ac:dyDescent="0.25">
      <c r="A114" s="179"/>
      <c r="B114" s="179"/>
      <c r="C114" s="199"/>
      <c r="D114" s="199"/>
      <c r="E114" s="249"/>
      <c r="F114" s="179"/>
      <c r="G114" s="261"/>
    </row>
    <row r="115" spans="1:7" x14ac:dyDescent="0.25">
      <c r="A115" s="476" t="str">
        <f>'C1. Tööjõukulud'!A214:F214</f>
        <v>Aruandlusperioodi 01/05/2022 - 31/12/2022 kulud kokku</v>
      </c>
      <c r="B115" s="477"/>
      <c r="C115" s="477"/>
      <c r="D115" s="477"/>
      <c r="E115" s="477"/>
      <c r="F115" s="478"/>
      <c r="G115" s="294">
        <f>SUM(G98:G114)</f>
        <v>0</v>
      </c>
    </row>
    <row r="116" spans="1:7" x14ac:dyDescent="0.25">
      <c r="A116" s="473" t="s">
        <v>82</v>
      </c>
      <c r="B116" s="473"/>
      <c r="C116" s="458"/>
      <c r="D116" s="234"/>
      <c r="E116" s="337"/>
      <c r="F116" s="190"/>
      <c r="G116" s="294">
        <f>G35+G79+G97+G115</f>
        <v>17519.86</v>
      </c>
    </row>
  </sheetData>
  <sheetProtection formatCells="0" formatColumns="0" formatRows="0" insertColumns="0" insertRows="0" deleteColumns="0" deleteRows="0" selectLockedCells="1"/>
  <mergeCells count="7">
    <mergeCell ref="A116:C116"/>
    <mergeCell ref="B3:F3"/>
    <mergeCell ref="G3:G4"/>
    <mergeCell ref="A35:F35"/>
    <mergeCell ref="A79:F79"/>
    <mergeCell ref="A97:F97"/>
    <mergeCell ref="A115:F115"/>
  </mergeCells>
  <pageMargins left="0.7" right="0.7" top="0.75" bottom="0.75" header="0.3" footer="0.3"/>
  <pageSetup paperSize="9" orientation="portrait" r:id="rId1"/>
  <ignoredErrors>
    <ignoredError sqref="D13:D1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39997558519241921"/>
  </sheetPr>
  <dimension ref="A1:I65"/>
  <sheetViews>
    <sheetView workbookViewId="0">
      <selection activeCell="G19" sqref="G19"/>
    </sheetView>
  </sheetViews>
  <sheetFormatPr defaultColWidth="9.140625" defaultRowHeight="15" x14ac:dyDescent="0.25"/>
  <cols>
    <col min="1" max="1" width="9.140625" style="107"/>
    <col min="2" max="2" width="18.28515625" style="107" customWidth="1"/>
    <col min="3" max="3" width="25.5703125" style="107" customWidth="1"/>
    <col min="4" max="4" width="16.7109375" style="107" customWidth="1"/>
    <col min="5" max="5" width="15.7109375" style="107" customWidth="1"/>
    <col min="6" max="6" width="15.42578125" style="107" customWidth="1"/>
    <col min="7" max="7" width="9.140625" style="107"/>
    <col min="8" max="8" width="11.5703125" style="107" hidden="1" customWidth="1"/>
    <col min="9" max="9" width="11.28515625" style="107" hidden="1" customWidth="1"/>
    <col min="10" max="16384" width="9.140625" style="107"/>
  </cols>
  <sheetData>
    <row r="1" spans="1:9" x14ac:dyDescent="0.25">
      <c r="A1" s="191" t="s">
        <v>52</v>
      </c>
      <c r="B1" s="191"/>
    </row>
    <row r="2" spans="1:9" x14ac:dyDescent="0.25">
      <c r="A2" s="192" t="s">
        <v>111</v>
      </c>
    </row>
    <row r="3" spans="1:9" x14ac:dyDescent="0.25">
      <c r="A3" s="190"/>
      <c r="B3" s="474" t="s">
        <v>755</v>
      </c>
      <c r="C3" s="474"/>
      <c r="D3" s="474"/>
      <c r="E3" s="474"/>
      <c r="F3" s="474"/>
      <c r="G3" s="479" t="s">
        <v>14</v>
      </c>
    </row>
    <row r="4" spans="1:9" ht="30" x14ac:dyDescent="0.25">
      <c r="A4" s="193" t="s">
        <v>1</v>
      </c>
      <c r="B4" s="176" t="s">
        <v>47</v>
      </c>
      <c r="C4" s="176" t="s">
        <v>48</v>
      </c>
      <c r="D4" s="176" t="s">
        <v>49</v>
      </c>
      <c r="E4" s="176" t="s">
        <v>50</v>
      </c>
      <c r="F4" s="176" t="s">
        <v>51</v>
      </c>
      <c r="G4" s="479"/>
      <c r="H4" s="283" t="s">
        <v>339</v>
      </c>
      <c r="I4" s="284" t="s">
        <v>341</v>
      </c>
    </row>
    <row r="5" spans="1:9" s="197" customFormat="1" x14ac:dyDescent="0.25">
      <c r="A5" s="298" t="s">
        <v>172</v>
      </c>
      <c r="B5" s="299" t="s">
        <v>136</v>
      </c>
      <c r="C5" s="299"/>
      <c r="D5" s="299"/>
      <c r="E5" s="300"/>
      <c r="F5" s="299"/>
      <c r="G5" s="301"/>
    </row>
    <row r="6" spans="1:9" s="208" customFormat="1" ht="60" x14ac:dyDescent="0.25">
      <c r="A6" s="184" t="s">
        <v>194</v>
      </c>
      <c r="B6" s="146" t="s">
        <v>276</v>
      </c>
      <c r="C6" s="302" t="s">
        <v>103</v>
      </c>
      <c r="D6" s="302" t="s">
        <v>277</v>
      </c>
      <c r="E6" s="256">
        <v>44032</v>
      </c>
      <c r="F6" s="295" t="s">
        <v>278</v>
      </c>
      <c r="G6" s="296">
        <v>792</v>
      </c>
      <c r="H6" s="208" t="s">
        <v>344</v>
      </c>
    </row>
    <row r="7" spans="1:9" s="197" customFormat="1" x14ac:dyDescent="0.25">
      <c r="A7" s="179"/>
      <c r="B7" s="179"/>
      <c r="C7" s="199"/>
      <c r="D7" s="199"/>
      <c r="E7" s="249"/>
      <c r="F7" s="179"/>
      <c r="G7" s="200"/>
    </row>
    <row r="8" spans="1:9" s="197" customFormat="1" x14ac:dyDescent="0.25">
      <c r="A8" s="298" t="s">
        <v>174</v>
      </c>
      <c r="B8" s="299" t="s">
        <v>137</v>
      </c>
      <c r="C8" s="297"/>
      <c r="D8" s="297"/>
      <c r="E8" s="303"/>
      <c r="F8" s="299"/>
      <c r="G8" s="301"/>
    </row>
    <row r="9" spans="1:9" s="208" customFormat="1" ht="45" x14ac:dyDescent="0.25">
      <c r="A9" s="184" t="s">
        <v>380</v>
      </c>
      <c r="B9" s="146" t="s">
        <v>318</v>
      </c>
      <c r="C9" s="302" t="s">
        <v>103</v>
      </c>
      <c r="D9" s="302" t="s">
        <v>319</v>
      </c>
      <c r="E9" s="256">
        <v>44102</v>
      </c>
      <c r="F9" s="295" t="s">
        <v>320</v>
      </c>
      <c r="G9" s="296">
        <v>423.6</v>
      </c>
      <c r="H9" s="208">
        <v>440</v>
      </c>
      <c r="I9" s="215">
        <v>44123</v>
      </c>
    </row>
    <row r="10" spans="1:9" x14ac:dyDescent="0.25">
      <c r="A10" s="476" t="str">
        <f>'C1. Tööjõukulud'!A94:F94</f>
        <v>Aruandlusperioodi 01/04/2020 - 31/12/2020 kulud kokku</v>
      </c>
      <c r="B10" s="477"/>
      <c r="C10" s="477"/>
      <c r="D10" s="477"/>
      <c r="E10" s="477"/>
      <c r="F10" s="478"/>
      <c r="G10" s="233">
        <f>SUM(G5:G9)</f>
        <v>1215.5999999999999</v>
      </c>
    </row>
    <row r="11" spans="1:9" s="197" customFormat="1" x14ac:dyDescent="0.25">
      <c r="A11" s="179"/>
      <c r="B11" s="179"/>
      <c r="C11" s="179"/>
      <c r="D11" s="179"/>
      <c r="E11" s="206"/>
      <c r="F11" s="179"/>
      <c r="G11" s="200"/>
    </row>
    <row r="12" spans="1:9" s="197" customFormat="1" x14ac:dyDescent="0.25">
      <c r="A12" s="179"/>
      <c r="B12" s="179"/>
      <c r="C12" s="179"/>
      <c r="D12" s="179"/>
      <c r="E12" s="206"/>
      <c r="F12" s="179"/>
      <c r="G12" s="200"/>
    </row>
    <row r="13" spans="1:9" s="197" customFormat="1" x14ac:dyDescent="0.25">
      <c r="A13" s="179"/>
      <c r="B13" s="179"/>
      <c r="C13" s="179"/>
      <c r="D13" s="179"/>
      <c r="E13" s="206"/>
      <c r="F13" s="179"/>
      <c r="G13" s="200"/>
    </row>
    <row r="14" spans="1:9" s="197" customFormat="1" x14ac:dyDescent="0.25">
      <c r="A14" s="179"/>
      <c r="B14" s="179"/>
      <c r="C14" s="179"/>
      <c r="D14" s="179"/>
      <c r="E14" s="206"/>
      <c r="F14" s="179"/>
      <c r="G14" s="200"/>
    </row>
    <row r="15" spans="1:9" s="197" customFormat="1" x14ac:dyDescent="0.25">
      <c r="A15" s="179"/>
      <c r="B15" s="179"/>
      <c r="C15" s="179"/>
      <c r="D15" s="179"/>
      <c r="E15" s="206"/>
      <c r="F15" s="179"/>
      <c r="G15" s="200"/>
    </row>
    <row r="16" spans="1:9" s="197" customFormat="1" x14ac:dyDescent="0.25">
      <c r="A16" s="179"/>
      <c r="B16" s="179"/>
      <c r="C16" s="179"/>
      <c r="D16" s="179"/>
      <c r="E16" s="206"/>
      <c r="F16" s="179"/>
      <c r="G16" s="200"/>
    </row>
    <row r="17" spans="1:7" s="197" customFormat="1" x14ac:dyDescent="0.25">
      <c r="A17" s="179"/>
      <c r="B17" s="179"/>
      <c r="C17" s="179"/>
      <c r="D17" s="179"/>
      <c r="E17" s="206"/>
      <c r="F17" s="179"/>
      <c r="G17" s="200"/>
    </row>
    <row r="18" spans="1:7" s="197" customFormat="1" x14ac:dyDescent="0.25">
      <c r="A18" s="179"/>
      <c r="B18" s="179"/>
      <c r="C18" s="179"/>
      <c r="D18" s="179"/>
      <c r="E18" s="206"/>
      <c r="F18" s="179"/>
      <c r="G18" s="200"/>
    </row>
    <row r="19" spans="1:7" s="197" customFormat="1" x14ac:dyDescent="0.25">
      <c r="A19" s="179"/>
      <c r="B19" s="179"/>
      <c r="C19" s="179"/>
      <c r="D19" s="179"/>
      <c r="E19" s="206"/>
      <c r="F19" s="179"/>
      <c r="G19" s="200"/>
    </row>
    <row r="20" spans="1:7" s="197" customFormat="1" x14ac:dyDescent="0.25">
      <c r="A20" s="179"/>
      <c r="B20" s="179"/>
      <c r="C20" s="179"/>
      <c r="D20" s="179"/>
      <c r="E20" s="206"/>
      <c r="F20" s="179"/>
      <c r="G20" s="200"/>
    </row>
    <row r="21" spans="1:7" s="197" customFormat="1" x14ac:dyDescent="0.25">
      <c r="A21" s="179"/>
      <c r="B21" s="179"/>
      <c r="C21" s="179"/>
      <c r="D21" s="179"/>
      <c r="E21" s="206"/>
      <c r="F21" s="179"/>
      <c r="G21" s="200"/>
    </row>
    <row r="22" spans="1:7" s="197" customFormat="1" x14ac:dyDescent="0.25">
      <c r="A22" s="179"/>
      <c r="B22" s="179"/>
      <c r="C22" s="179"/>
      <c r="D22" s="179"/>
      <c r="E22" s="206"/>
      <c r="F22" s="179"/>
      <c r="G22" s="200"/>
    </row>
    <row r="23" spans="1:7" s="197" customFormat="1" x14ac:dyDescent="0.25">
      <c r="A23" s="179"/>
      <c r="B23" s="179"/>
      <c r="C23" s="179"/>
      <c r="D23" s="179"/>
      <c r="E23" s="206"/>
      <c r="F23" s="179"/>
      <c r="G23" s="200"/>
    </row>
    <row r="24" spans="1:7" s="197" customFormat="1" x14ac:dyDescent="0.25">
      <c r="A24" s="179"/>
      <c r="B24" s="179"/>
      <c r="C24" s="179"/>
      <c r="D24" s="179"/>
      <c r="E24" s="206"/>
      <c r="F24" s="179"/>
      <c r="G24" s="200"/>
    </row>
    <row r="25" spans="1:7" s="197" customFormat="1" x14ac:dyDescent="0.25">
      <c r="A25" s="179"/>
      <c r="B25" s="179"/>
      <c r="C25" s="179"/>
      <c r="D25" s="179"/>
      <c r="E25" s="206"/>
      <c r="F25" s="179"/>
      <c r="G25" s="200"/>
    </row>
    <row r="26" spans="1:7" s="197" customFormat="1" x14ac:dyDescent="0.25">
      <c r="A26" s="179"/>
      <c r="B26" s="179"/>
      <c r="C26" s="179"/>
      <c r="D26" s="179"/>
      <c r="E26" s="206"/>
      <c r="F26" s="179"/>
      <c r="G26" s="200"/>
    </row>
    <row r="27" spans="1:7" s="197" customFormat="1" x14ac:dyDescent="0.25">
      <c r="A27" s="179"/>
      <c r="B27" s="179"/>
      <c r="C27" s="179"/>
      <c r="D27" s="179"/>
      <c r="E27" s="206"/>
      <c r="F27" s="179"/>
      <c r="G27" s="200"/>
    </row>
    <row r="28" spans="1:7" x14ac:dyDescent="0.25">
      <c r="A28" s="476" t="str">
        <f>'C1. Tööjõukulud'!A176:F176</f>
        <v>Aruandlusperioodi 01/01/2021 - 30/09/2021 kulud kokku</v>
      </c>
      <c r="B28" s="477"/>
      <c r="C28" s="477"/>
      <c r="D28" s="477"/>
      <c r="E28" s="477"/>
      <c r="F28" s="478"/>
      <c r="G28" s="233">
        <f>SUM(G11:G27)</f>
        <v>0</v>
      </c>
    </row>
    <row r="29" spans="1:7" s="197" customFormat="1" x14ac:dyDescent="0.25">
      <c r="A29" s="179"/>
      <c r="B29" s="179"/>
      <c r="C29" s="179"/>
      <c r="D29" s="179"/>
      <c r="E29" s="206"/>
      <c r="F29" s="179"/>
      <c r="G29" s="200"/>
    </row>
    <row r="30" spans="1:7" s="197" customFormat="1" x14ac:dyDescent="0.25">
      <c r="A30" s="179"/>
      <c r="B30" s="179"/>
      <c r="C30" s="179"/>
      <c r="D30" s="179"/>
      <c r="E30" s="206"/>
      <c r="F30" s="179"/>
      <c r="G30" s="200"/>
    </row>
    <row r="31" spans="1:7" s="197" customFormat="1" x14ac:dyDescent="0.25">
      <c r="A31" s="179"/>
      <c r="B31" s="179"/>
      <c r="C31" s="179"/>
      <c r="D31" s="179"/>
      <c r="E31" s="206"/>
      <c r="F31" s="179"/>
      <c r="G31" s="200"/>
    </row>
    <row r="32" spans="1:7" s="197" customFormat="1" x14ac:dyDescent="0.25">
      <c r="A32" s="179"/>
      <c r="B32" s="179"/>
      <c r="C32" s="179"/>
      <c r="D32" s="179"/>
      <c r="E32" s="206"/>
      <c r="F32" s="179"/>
      <c r="G32" s="200"/>
    </row>
    <row r="33" spans="1:7" s="197" customFormat="1" x14ac:dyDescent="0.25">
      <c r="A33" s="179"/>
      <c r="B33" s="179"/>
      <c r="C33" s="179"/>
      <c r="D33" s="179"/>
      <c r="E33" s="206"/>
      <c r="F33" s="179"/>
      <c r="G33" s="200"/>
    </row>
    <row r="34" spans="1:7" s="197" customFormat="1" x14ac:dyDescent="0.25">
      <c r="A34" s="179"/>
      <c r="B34" s="179"/>
      <c r="C34" s="179"/>
      <c r="D34" s="179"/>
      <c r="E34" s="206"/>
      <c r="F34" s="179"/>
      <c r="G34" s="200"/>
    </row>
    <row r="35" spans="1:7" s="197" customFormat="1" x14ac:dyDescent="0.25">
      <c r="A35" s="179"/>
      <c r="B35" s="179"/>
      <c r="C35" s="179"/>
      <c r="D35" s="179"/>
      <c r="E35" s="206"/>
      <c r="F35" s="179"/>
      <c r="G35" s="200"/>
    </row>
    <row r="36" spans="1:7" s="197" customFormat="1" x14ac:dyDescent="0.25">
      <c r="A36" s="179"/>
      <c r="B36" s="179"/>
      <c r="C36" s="179"/>
      <c r="D36" s="179"/>
      <c r="E36" s="206"/>
      <c r="F36" s="179"/>
      <c r="G36" s="200"/>
    </row>
    <row r="37" spans="1:7" s="197" customFormat="1" x14ac:dyDescent="0.25">
      <c r="A37" s="179"/>
      <c r="B37" s="179"/>
      <c r="C37" s="179"/>
      <c r="D37" s="179"/>
      <c r="E37" s="206"/>
      <c r="F37" s="179"/>
      <c r="G37" s="200"/>
    </row>
    <row r="38" spans="1:7" s="197" customFormat="1" x14ac:dyDescent="0.25">
      <c r="A38" s="179"/>
      <c r="B38" s="179"/>
      <c r="C38" s="179"/>
      <c r="D38" s="179"/>
      <c r="E38" s="206"/>
      <c r="F38" s="179"/>
      <c r="G38" s="200"/>
    </row>
    <row r="39" spans="1:7" s="197" customFormat="1" x14ac:dyDescent="0.25">
      <c r="A39" s="179"/>
      <c r="B39" s="179"/>
      <c r="C39" s="179"/>
      <c r="D39" s="179"/>
      <c r="E39" s="206"/>
      <c r="F39" s="179"/>
      <c r="G39" s="200"/>
    </row>
    <row r="40" spans="1:7" s="197" customFormat="1" x14ac:dyDescent="0.25">
      <c r="A40" s="179"/>
      <c r="B40" s="179"/>
      <c r="C40" s="179"/>
      <c r="D40" s="179"/>
      <c r="E40" s="206"/>
      <c r="F40" s="179"/>
      <c r="G40" s="200"/>
    </row>
    <row r="41" spans="1:7" s="197" customFormat="1" x14ac:dyDescent="0.25">
      <c r="A41" s="179"/>
      <c r="B41" s="179"/>
      <c r="C41" s="179"/>
      <c r="D41" s="179"/>
      <c r="E41" s="206"/>
      <c r="F41" s="179"/>
      <c r="G41" s="200"/>
    </row>
    <row r="42" spans="1:7" s="197" customFormat="1" x14ac:dyDescent="0.25">
      <c r="A42" s="179"/>
      <c r="B42" s="179"/>
      <c r="C42" s="179"/>
      <c r="D42" s="179"/>
      <c r="E42" s="206"/>
      <c r="F42" s="179"/>
      <c r="G42" s="200"/>
    </row>
    <row r="43" spans="1:7" s="197" customFormat="1" x14ac:dyDescent="0.25">
      <c r="A43" s="179"/>
      <c r="B43" s="179"/>
      <c r="C43" s="179"/>
      <c r="D43" s="179"/>
      <c r="E43" s="206"/>
      <c r="F43" s="179"/>
      <c r="G43" s="200"/>
    </row>
    <row r="44" spans="1:7" s="197" customFormat="1" x14ac:dyDescent="0.25">
      <c r="A44" s="179"/>
      <c r="B44" s="179"/>
      <c r="C44" s="179"/>
      <c r="D44" s="179"/>
      <c r="E44" s="206"/>
      <c r="F44" s="179"/>
      <c r="G44" s="200"/>
    </row>
    <row r="45" spans="1:7" s="197" customFormat="1" x14ac:dyDescent="0.25">
      <c r="A45" s="179"/>
      <c r="B45" s="179"/>
      <c r="C45" s="179"/>
      <c r="D45" s="179"/>
      <c r="E45" s="206"/>
      <c r="F45" s="179"/>
      <c r="G45" s="200"/>
    </row>
    <row r="46" spans="1:7" x14ac:dyDescent="0.25">
      <c r="A46" s="476" t="str">
        <f>'C1. Tööjõukulud'!A195:F195</f>
        <v>Aruandlusperioodi 01/10/2021 - 30/04/2022 kulud kokku</v>
      </c>
      <c r="B46" s="477"/>
      <c r="C46" s="477"/>
      <c r="D46" s="477"/>
      <c r="E46" s="477"/>
      <c r="F46" s="478"/>
      <c r="G46" s="233">
        <f>SUM(G29:G45)</f>
        <v>0</v>
      </c>
    </row>
    <row r="47" spans="1:7" s="197" customFormat="1" x14ac:dyDescent="0.25">
      <c r="A47" s="179"/>
      <c r="B47" s="179"/>
      <c r="C47" s="179"/>
      <c r="D47" s="179"/>
      <c r="E47" s="206"/>
      <c r="F47" s="179"/>
      <c r="G47" s="200"/>
    </row>
    <row r="48" spans="1:7" s="197" customFormat="1" x14ac:dyDescent="0.25">
      <c r="A48" s="179"/>
      <c r="B48" s="179"/>
      <c r="C48" s="179"/>
      <c r="D48" s="179"/>
      <c r="E48" s="206"/>
      <c r="F48" s="179"/>
      <c r="G48" s="200"/>
    </row>
    <row r="49" spans="1:7" s="197" customFormat="1" x14ac:dyDescent="0.25">
      <c r="A49" s="179"/>
      <c r="B49" s="179"/>
      <c r="C49" s="179"/>
      <c r="D49" s="179"/>
      <c r="E49" s="206"/>
      <c r="F49" s="179"/>
      <c r="G49" s="200"/>
    </row>
    <row r="50" spans="1:7" s="197" customFormat="1" x14ac:dyDescent="0.25">
      <c r="A50" s="179"/>
      <c r="B50" s="179"/>
      <c r="C50" s="179"/>
      <c r="D50" s="179"/>
      <c r="E50" s="206"/>
      <c r="F50" s="179"/>
      <c r="G50" s="200"/>
    </row>
    <row r="51" spans="1:7" s="197" customFormat="1" x14ac:dyDescent="0.25">
      <c r="A51" s="179"/>
      <c r="B51" s="179"/>
      <c r="C51" s="179"/>
      <c r="D51" s="179"/>
      <c r="E51" s="206"/>
      <c r="F51" s="179"/>
      <c r="G51" s="200"/>
    </row>
    <row r="52" spans="1:7" s="197" customFormat="1" x14ac:dyDescent="0.25">
      <c r="A52" s="179"/>
      <c r="B52" s="179"/>
      <c r="C52" s="179"/>
      <c r="D52" s="179"/>
      <c r="E52" s="206"/>
      <c r="F52" s="179"/>
      <c r="G52" s="200"/>
    </row>
    <row r="53" spans="1:7" s="197" customFormat="1" x14ac:dyDescent="0.25">
      <c r="A53" s="179"/>
      <c r="B53" s="179"/>
      <c r="C53" s="179"/>
      <c r="D53" s="179"/>
      <c r="E53" s="206"/>
      <c r="F53" s="179"/>
      <c r="G53" s="200"/>
    </row>
    <row r="54" spans="1:7" s="197" customFormat="1" x14ac:dyDescent="0.25">
      <c r="A54" s="179"/>
      <c r="B54" s="179"/>
      <c r="C54" s="179"/>
      <c r="D54" s="179"/>
      <c r="E54" s="206"/>
      <c r="F54" s="179"/>
      <c r="G54" s="200"/>
    </row>
    <row r="55" spans="1:7" s="197" customFormat="1" x14ac:dyDescent="0.25">
      <c r="A55" s="179"/>
      <c r="B55" s="179"/>
      <c r="C55" s="179"/>
      <c r="D55" s="179"/>
      <c r="E55" s="206"/>
      <c r="F55" s="179"/>
      <c r="G55" s="200"/>
    </row>
    <row r="56" spans="1:7" s="197" customFormat="1" x14ac:dyDescent="0.25">
      <c r="A56" s="179"/>
      <c r="B56" s="179"/>
      <c r="C56" s="179"/>
      <c r="D56" s="179"/>
      <c r="E56" s="206"/>
      <c r="F56" s="179"/>
      <c r="G56" s="200"/>
    </row>
    <row r="57" spans="1:7" s="197" customFormat="1" x14ac:dyDescent="0.25">
      <c r="A57" s="179"/>
      <c r="B57" s="179"/>
      <c r="C57" s="179"/>
      <c r="D57" s="179"/>
      <c r="E57" s="206"/>
      <c r="F57" s="179"/>
      <c r="G57" s="200"/>
    </row>
    <row r="58" spans="1:7" s="197" customFormat="1" x14ac:dyDescent="0.25">
      <c r="A58" s="179"/>
      <c r="B58" s="179"/>
      <c r="C58" s="179"/>
      <c r="D58" s="179"/>
      <c r="E58" s="206"/>
      <c r="F58" s="179"/>
      <c r="G58" s="200"/>
    </row>
    <row r="59" spans="1:7" s="197" customFormat="1" x14ac:dyDescent="0.25">
      <c r="A59" s="179"/>
      <c r="B59" s="179"/>
      <c r="C59" s="179"/>
      <c r="D59" s="179"/>
      <c r="E59" s="206"/>
      <c r="F59" s="179"/>
      <c r="G59" s="200"/>
    </row>
    <row r="60" spans="1:7" s="197" customFormat="1" x14ac:dyDescent="0.25">
      <c r="A60" s="179"/>
      <c r="B60" s="179"/>
      <c r="C60" s="179"/>
      <c r="D60" s="179"/>
      <c r="E60" s="206"/>
      <c r="F60" s="179"/>
      <c r="G60" s="200"/>
    </row>
    <row r="61" spans="1:7" s="197" customFormat="1" x14ac:dyDescent="0.25">
      <c r="A61" s="179"/>
      <c r="B61" s="179"/>
      <c r="C61" s="179"/>
      <c r="D61" s="179"/>
      <c r="E61" s="206"/>
      <c r="F61" s="179"/>
      <c r="G61" s="200"/>
    </row>
    <row r="62" spans="1:7" s="197" customFormat="1" x14ac:dyDescent="0.25">
      <c r="A62" s="179"/>
      <c r="B62" s="179"/>
      <c r="C62" s="179"/>
      <c r="D62" s="179"/>
      <c r="E62" s="206"/>
      <c r="F62" s="179"/>
      <c r="G62" s="200"/>
    </row>
    <row r="63" spans="1:7" s="197" customFormat="1" x14ac:dyDescent="0.25">
      <c r="A63" s="179"/>
      <c r="B63" s="179"/>
      <c r="C63" s="179"/>
      <c r="D63" s="179"/>
      <c r="E63" s="206"/>
      <c r="F63" s="179"/>
      <c r="G63" s="200"/>
    </row>
    <row r="64" spans="1:7" x14ac:dyDescent="0.25">
      <c r="A64" s="476" t="str">
        <f>'C1. Tööjõukulud'!A214:F214</f>
        <v>Aruandlusperioodi 01/05/2022 - 31/12/2022 kulud kokku</v>
      </c>
      <c r="B64" s="477"/>
      <c r="C64" s="477"/>
      <c r="D64" s="477"/>
      <c r="E64" s="477"/>
      <c r="F64" s="478"/>
      <c r="G64" s="233">
        <f>SUM(G47:G63)</f>
        <v>0</v>
      </c>
    </row>
    <row r="65" spans="1:7" x14ac:dyDescent="0.25">
      <c r="A65" s="473" t="s">
        <v>60</v>
      </c>
      <c r="B65" s="473"/>
      <c r="C65" s="473"/>
      <c r="D65" s="190"/>
      <c r="E65" s="190"/>
      <c r="F65" s="190"/>
      <c r="G65" s="233">
        <f>G10+G28+G46+G64</f>
        <v>1215.5999999999999</v>
      </c>
    </row>
  </sheetData>
  <sheetProtection formatCells="0" formatColumns="0" formatRows="0" insertColumns="0" insertRows="0" deleteColumns="0" deleteRows="0" selectLockedCells="1"/>
  <mergeCells count="7">
    <mergeCell ref="A65:C65"/>
    <mergeCell ref="B3:F3"/>
    <mergeCell ref="G3:G4"/>
    <mergeCell ref="A10:F10"/>
    <mergeCell ref="A28:F28"/>
    <mergeCell ref="A46:F46"/>
    <mergeCell ref="A64:F64"/>
  </mergeCells>
  <pageMargins left="0.7" right="0.7" top="0.75" bottom="0.75" header="0.3" footer="0.3"/>
  <pageSetup paperSize="9" orientation="portrait" verticalDpi="0" r:id="rId1"/>
  <ignoredErrors>
    <ignoredError sqref="D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39997558519241921"/>
  </sheetPr>
  <dimension ref="A1:M787"/>
  <sheetViews>
    <sheetView tabSelected="1" zoomScaleNormal="100" workbookViewId="0">
      <pane ySplit="4" topLeftCell="A412" activePane="bottomLeft" state="frozen"/>
      <selection pane="bottomLeft" activeCell="N420" sqref="N420"/>
    </sheetView>
  </sheetViews>
  <sheetFormatPr defaultColWidth="9.140625" defaultRowHeight="15" x14ac:dyDescent="0.25"/>
  <cols>
    <col min="1" max="1" width="11.28515625" style="107" bestFit="1" customWidth="1"/>
    <col min="2" max="2" width="24.28515625" style="107" customWidth="1"/>
    <col min="3" max="3" width="27.42578125" style="243" customWidth="1"/>
    <col min="4" max="4" width="16.7109375" style="243" customWidth="1"/>
    <col min="5" max="5" width="15.7109375" style="243" customWidth="1"/>
    <col min="6" max="6" width="22.42578125" style="107" customWidth="1"/>
    <col min="7" max="7" width="15.28515625" style="259" customWidth="1"/>
    <col min="8" max="8" width="0" style="107" hidden="1" customWidth="1"/>
    <col min="9" max="9" width="13.42578125" style="107" hidden="1" customWidth="1"/>
    <col min="10" max="16384" width="9.140625" style="107"/>
  </cols>
  <sheetData>
    <row r="1" spans="1:10" x14ac:dyDescent="0.25">
      <c r="A1" s="191" t="s">
        <v>120</v>
      </c>
      <c r="B1" s="191"/>
    </row>
    <row r="2" spans="1:10" x14ac:dyDescent="0.25">
      <c r="A2" s="192" t="s">
        <v>111</v>
      </c>
    </row>
    <row r="3" spans="1:10" x14ac:dyDescent="0.25">
      <c r="A3" s="190"/>
      <c r="B3" s="474" t="s">
        <v>755</v>
      </c>
      <c r="C3" s="474"/>
      <c r="D3" s="474"/>
      <c r="E3" s="474"/>
      <c r="F3" s="474"/>
      <c r="G3" s="483" t="s">
        <v>14</v>
      </c>
    </row>
    <row r="4" spans="1:10" ht="29.25" x14ac:dyDescent="0.25">
      <c r="A4" s="193" t="s">
        <v>1</v>
      </c>
      <c r="B4" s="176" t="s">
        <v>47</v>
      </c>
      <c r="C4" s="194" t="s">
        <v>48</v>
      </c>
      <c r="D4" s="194" t="s">
        <v>49</v>
      </c>
      <c r="E4" s="194" t="s">
        <v>50</v>
      </c>
      <c r="F4" s="176" t="s">
        <v>51</v>
      </c>
      <c r="G4" s="483"/>
      <c r="H4" s="107" t="s">
        <v>339</v>
      </c>
      <c r="I4" s="107" t="s">
        <v>340</v>
      </c>
    </row>
    <row r="5" spans="1:10" s="197" customFormat="1" x14ac:dyDescent="0.25">
      <c r="A5" s="195" t="s">
        <v>90</v>
      </c>
      <c r="B5" s="195"/>
      <c r="C5" s="196"/>
      <c r="D5" s="196"/>
      <c r="E5" s="248"/>
      <c r="F5" s="177"/>
      <c r="G5" s="260"/>
    </row>
    <row r="6" spans="1:10" s="197" customFormat="1" x14ac:dyDescent="0.25">
      <c r="A6" s="195" t="s">
        <v>101</v>
      </c>
      <c r="B6" s="195"/>
      <c r="C6" s="196"/>
      <c r="D6" s="196"/>
      <c r="E6" s="248"/>
      <c r="F6" s="177"/>
      <c r="G6" s="260"/>
    </row>
    <row r="7" spans="1:10" s="197" customFormat="1" ht="60" x14ac:dyDescent="0.25">
      <c r="A7" s="195" t="s">
        <v>95</v>
      </c>
      <c r="B7" s="195" t="s">
        <v>106</v>
      </c>
      <c r="C7" s="196" t="s">
        <v>103</v>
      </c>
      <c r="D7" s="196" t="s">
        <v>102</v>
      </c>
      <c r="E7" s="248">
        <v>42415</v>
      </c>
      <c r="F7" s="178" t="s">
        <v>110</v>
      </c>
      <c r="G7" s="260"/>
    </row>
    <row r="8" spans="1:10" s="197" customFormat="1" x14ac:dyDescent="0.25">
      <c r="A8" s="195" t="s">
        <v>104</v>
      </c>
      <c r="B8" s="195"/>
      <c r="C8" s="196"/>
      <c r="D8" s="196"/>
      <c r="E8" s="196"/>
      <c r="F8" s="177"/>
      <c r="G8" s="260"/>
    </row>
    <row r="9" spans="1:10" s="197" customFormat="1" ht="60" x14ac:dyDescent="0.25">
      <c r="A9" s="195" t="s">
        <v>105</v>
      </c>
      <c r="B9" s="195" t="s">
        <v>107</v>
      </c>
      <c r="C9" s="196" t="s">
        <v>103</v>
      </c>
      <c r="D9" s="198" t="s">
        <v>108</v>
      </c>
      <c r="E9" s="248">
        <v>42421</v>
      </c>
      <c r="F9" s="178" t="s">
        <v>109</v>
      </c>
      <c r="G9" s="260"/>
    </row>
    <row r="10" spans="1:10" s="197" customFormat="1" x14ac:dyDescent="0.25">
      <c r="A10" s="179"/>
      <c r="B10" s="179"/>
      <c r="C10" s="199"/>
      <c r="D10" s="199"/>
      <c r="E10" s="199"/>
      <c r="F10" s="179"/>
      <c r="G10" s="261"/>
    </row>
    <row r="11" spans="1:10" s="197" customFormat="1" x14ac:dyDescent="0.25">
      <c r="A11" s="201" t="s">
        <v>175</v>
      </c>
      <c r="B11" s="202" t="s">
        <v>246</v>
      </c>
      <c r="C11" s="203"/>
      <c r="D11" s="203"/>
      <c r="E11" s="203"/>
      <c r="F11" s="180"/>
      <c r="G11" s="262"/>
    </row>
    <row r="12" spans="1:10" s="204" customFormat="1" x14ac:dyDescent="0.25">
      <c r="A12" s="490" t="s">
        <v>685</v>
      </c>
      <c r="B12" s="491"/>
      <c r="C12" s="491"/>
      <c r="D12" s="491"/>
      <c r="E12" s="491"/>
      <c r="F12" s="491"/>
      <c r="G12" s="492"/>
    </row>
    <row r="13" spans="1:10" s="197" customFormat="1" x14ac:dyDescent="0.25">
      <c r="A13" s="179" t="s">
        <v>684</v>
      </c>
      <c r="B13" s="179" t="s">
        <v>324</v>
      </c>
      <c r="C13" s="199" t="s">
        <v>405</v>
      </c>
      <c r="D13" s="205">
        <v>202004</v>
      </c>
      <c r="E13" s="249">
        <v>43951</v>
      </c>
      <c r="F13" s="179" t="s">
        <v>97</v>
      </c>
      <c r="G13" s="261">
        <v>640</v>
      </c>
    </row>
    <row r="14" spans="1:10" s="197" customFormat="1" ht="30" x14ac:dyDescent="0.25">
      <c r="A14" s="179" t="s">
        <v>686</v>
      </c>
      <c r="B14" s="179" t="s">
        <v>324</v>
      </c>
      <c r="C14" s="199" t="s">
        <v>405</v>
      </c>
      <c r="D14" s="205">
        <v>202004</v>
      </c>
      <c r="E14" s="249">
        <v>43951</v>
      </c>
      <c r="F14" s="181" t="s">
        <v>98</v>
      </c>
      <c r="G14" s="261">
        <f>5.12+211.2</f>
        <v>216.32</v>
      </c>
    </row>
    <row r="15" spans="1:10" s="207" customFormat="1" x14ac:dyDescent="0.25">
      <c r="A15" s="490" t="s">
        <v>687</v>
      </c>
      <c r="B15" s="491"/>
      <c r="C15" s="491"/>
      <c r="D15" s="491"/>
      <c r="E15" s="491"/>
      <c r="F15" s="491"/>
      <c r="G15" s="492"/>
      <c r="H15" s="197"/>
      <c r="I15" s="197"/>
      <c r="J15" s="197"/>
    </row>
    <row r="16" spans="1:10" s="208" customFormat="1" x14ac:dyDescent="0.25">
      <c r="A16" s="206" t="s">
        <v>688</v>
      </c>
      <c r="B16" s="179" t="s">
        <v>324</v>
      </c>
      <c r="C16" s="199" t="s">
        <v>415</v>
      </c>
      <c r="D16" s="205">
        <v>202005</v>
      </c>
      <c r="E16" s="249">
        <v>43982</v>
      </c>
      <c r="F16" s="179" t="s">
        <v>97</v>
      </c>
      <c r="G16" s="261">
        <v>640</v>
      </c>
      <c r="H16" s="197"/>
      <c r="I16" s="197"/>
      <c r="J16" s="197"/>
    </row>
    <row r="17" spans="1:10" s="197" customFormat="1" ht="30" x14ac:dyDescent="0.25">
      <c r="A17" s="206" t="s">
        <v>689</v>
      </c>
      <c r="B17" s="179" t="s">
        <v>324</v>
      </c>
      <c r="C17" s="199" t="s">
        <v>415</v>
      </c>
      <c r="D17" s="205">
        <v>202005</v>
      </c>
      <c r="E17" s="249">
        <v>43982</v>
      </c>
      <c r="F17" s="181" t="s">
        <v>98</v>
      </c>
      <c r="G17" s="261">
        <v>216.32</v>
      </c>
    </row>
    <row r="18" spans="1:10" s="197" customFormat="1" x14ac:dyDescent="0.25">
      <c r="A18" s="490" t="s">
        <v>690</v>
      </c>
      <c r="B18" s="491"/>
      <c r="C18" s="491"/>
      <c r="D18" s="491"/>
      <c r="E18" s="491"/>
      <c r="F18" s="491"/>
      <c r="G18" s="492"/>
    </row>
    <row r="19" spans="1:10" s="208" customFormat="1" x14ac:dyDescent="0.25">
      <c r="A19" s="206" t="s">
        <v>691</v>
      </c>
      <c r="B19" s="179" t="s">
        <v>324</v>
      </c>
      <c r="C19" s="199" t="s">
        <v>424</v>
      </c>
      <c r="D19" s="205">
        <v>202006</v>
      </c>
      <c r="E19" s="249">
        <v>44012</v>
      </c>
      <c r="F19" s="179" t="s">
        <v>97</v>
      </c>
      <c r="G19" s="261">
        <v>800</v>
      </c>
      <c r="H19" s="197"/>
      <c r="I19" s="197"/>
      <c r="J19" s="197"/>
    </row>
    <row r="20" spans="1:10" s="208" customFormat="1" ht="30" x14ac:dyDescent="0.25">
      <c r="A20" s="206" t="s">
        <v>692</v>
      </c>
      <c r="B20" s="179" t="s">
        <v>324</v>
      </c>
      <c r="C20" s="199" t="s">
        <v>424</v>
      </c>
      <c r="D20" s="205">
        <v>202006</v>
      </c>
      <c r="E20" s="249">
        <v>44012</v>
      </c>
      <c r="F20" s="181" t="s">
        <v>98</v>
      </c>
      <c r="G20" s="261">
        <v>270.39999999999998</v>
      </c>
      <c r="H20" s="197"/>
      <c r="I20" s="197"/>
      <c r="J20" s="197"/>
    </row>
    <row r="21" spans="1:10" s="208" customFormat="1" x14ac:dyDescent="0.25">
      <c r="A21" s="490" t="s">
        <v>693</v>
      </c>
      <c r="B21" s="491"/>
      <c r="C21" s="491"/>
      <c r="D21" s="491"/>
      <c r="E21" s="491"/>
      <c r="F21" s="491"/>
      <c r="G21" s="492"/>
      <c r="H21" s="197"/>
      <c r="I21" s="197"/>
      <c r="J21" s="197"/>
    </row>
    <row r="22" spans="1:10" s="197" customFormat="1" x14ac:dyDescent="0.25">
      <c r="A22" s="206" t="s">
        <v>694</v>
      </c>
      <c r="B22" s="179" t="s">
        <v>324</v>
      </c>
      <c r="C22" s="199" t="s">
        <v>433</v>
      </c>
      <c r="D22" s="205">
        <v>202007</v>
      </c>
      <c r="E22" s="249">
        <v>44043</v>
      </c>
      <c r="F22" s="179" t="s">
        <v>97</v>
      </c>
      <c r="G22" s="261">
        <v>800</v>
      </c>
    </row>
    <row r="23" spans="1:10" s="197" customFormat="1" ht="30" x14ac:dyDescent="0.25">
      <c r="A23" s="206" t="s">
        <v>695</v>
      </c>
      <c r="B23" s="179" t="s">
        <v>324</v>
      </c>
      <c r="C23" s="199" t="s">
        <v>433</v>
      </c>
      <c r="D23" s="205">
        <v>202007</v>
      </c>
      <c r="E23" s="249">
        <v>44043</v>
      </c>
      <c r="F23" s="181" t="s">
        <v>98</v>
      </c>
      <c r="G23" s="261">
        <v>270.39999999999998</v>
      </c>
    </row>
    <row r="24" spans="1:10" s="208" customFormat="1" x14ac:dyDescent="0.25">
      <c r="A24" s="490" t="s">
        <v>696</v>
      </c>
      <c r="B24" s="491"/>
      <c r="C24" s="491"/>
      <c r="D24" s="491"/>
      <c r="E24" s="491"/>
      <c r="F24" s="491"/>
      <c r="G24" s="492"/>
      <c r="H24" s="197"/>
      <c r="I24" s="197"/>
      <c r="J24" s="197"/>
    </row>
    <row r="25" spans="1:10" s="197" customFormat="1" x14ac:dyDescent="0.25">
      <c r="A25" s="206" t="s">
        <v>697</v>
      </c>
      <c r="B25" s="179" t="s">
        <v>324</v>
      </c>
      <c r="C25" s="199" t="s">
        <v>441</v>
      </c>
      <c r="D25" s="205">
        <v>202008</v>
      </c>
      <c r="E25" s="249">
        <v>44074</v>
      </c>
      <c r="F25" s="179" t="s">
        <v>97</v>
      </c>
      <c r="G25" s="261">
        <v>800</v>
      </c>
    </row>
    <row r="26" spans="1:10" s="197" customFormat="1" ht="30" x14ac:dyDescent="0.25">
      <c r="A26" s="206" t="s">
        <v>698</v>
      </c>
      <c r="B26" s="179" t="s">
        <v>324</v>
      </c>
      <c r="C26" s="199" t="s">
        <v>441</v>
      </c>
      <c r="D26" s="205">
        <v>202008</v>
      </c>
      <c r="E26" s="249">
        <v>44074</v>
      </c>
      <c r="F26" s="181" t="s">
        <v>98</v>
      </c>
      <c r="G26" s="261">
        <v>270.39999999999998</v>
      </c>
    </row>
    <row r="27" spans="1:10" s="208" customFormat="1" x14ac:dyDescent="0.25">
      <c r="A27" s="490" t="s">
        <v>699</v>
      </c>
      <c r="B27" s="491"/>
      <c r="C27" s="491"/>
      <c r="D27" s="491"/>
      <c r="E27" s="491"/>
      <c r="F27" s="491"/>
      <c r="G27" s="492"/>
      <c r="H27" s="197"/>
      <c r="I27" s="197"/>
      <c r="J27" s="197"/>
    </row>
    <row r="28" spans="1:10" s="197" customFormat="1" x14ac:dyDescent="0.25">
      <c r="A28" s="206" t="s">
        <v>700</v>
      </c>
      <c r="B28" s="179" t="s">
        <v>324</v>
      </c>
      <c r="C28" s="199" t="s">
        <v>451</v>
      </c>
      <c r="D28" s="205">
        <v>202009</v>
      </c>
      <c r="E28" s="249">
        <v>44104</v>
      </c>
      <c r="F28" s="179" t="s">
        <v>97</v>
      </c>
      <c r="G28" s="261">
        <v>800</v>
      </c>
    </row>
    <row r="29" spans="1:10" s="197" customFormat="1" ht="30" x14ac:dyDescent="0.25">
      <c r="A29" s="206" t="s">
        <v>701</v>
      </c>
      <c r="B29" s="179" t="s">
        <v>324</v>
      </c>
      <c r="C29" s="199" t="s">
        <v>451</v>
      </c>
      <c r="D29" s="205">
        <v>202009</v>
      </c>
      <c r="E29" s="249">
        <v>44104</v>
      </c>
      <c r="F29" s="181" t="s">
        <v>98</v>
      </c>
      <c r="G29" s="261">
        <v>270.39999999999998</v>
      </c>
    </row>
    <row r="30" spans="1:10" s="208" customFormat="1" x14ac:dyDescent="0.25">
      <c r="A30" s="490" t="s">
        <v>702</v>
      </c>
      <c r="B30" s="491"/>
      <c r="C30" s="491"/>
      <c r="D30" s="491"/>
      <c r="E30" s="491"/>
      <c r="F30" s="491"/>
      <c r="G30" s="492"/>
      <c r="H30" s="197"/>
      <c r="I30" s="197"/>
      <c r="J30" s="197"/>
    </row>
    <row r="31" spans="1:10" s="197" customFormat="1" x14ac:dyDescent="0.25">
      <c r="A31" s="206" t="s">
        <v>703</v>
      </c>
      <c r="B31" s="179" t="s">
        <v>324</v>
      </c>
      <c r="C31" s="199" t="s">
        <v>460</v>
      </c>
      <c r="D31" s="205">
        <v>202010</v>
      </c>
      <c r="E31" s="249">
        <v>44135</v>
      </c>
      <c r="F31" s="179" t="s">
        <v>97</v>
      </c>
      <c r="G31" s="261">
        <v>800</v>
      </c>
    </row>
    <row r="32" spans="1:10" s="197" customFormat="1" ht="30" x14ac:dyDescent="0.25">
      <c r="A32" s="206" t="s">
        <v>704</v>
      </c>
      <c r="B32" s="179" t="s">
        <v>324</v>
      </c>
      <c r="C32" s="199" t="s">
        <v>460</v>
      </c>
      <c r="D32" s="205">
        <v>202010</v>
      </c>
      <c r="E32" s="249">
        <v>44135</v>
      </c>
      <c r="F32" s="181" t="s">
        <v>98</v>
      </c>
      <c r="G32" s="261">
        <v>270.39999999999998</v>
      </c>
    </row>
    <row r="33" spans="1:10" s="208" customFormat="1" x14ac:dyDescent="0.25">
      <c r="A33" s="490" t="s">
        <v>705</v>
      </c>
      <c r="B33" s="491"/>
      <c r="C33" s="491"/>
      <c r="D33" s="491"/>
      <c r="E33" s="491"/>
      <c r="F33" s="491"/>
      <c r="G33" s="492"/>
      <c r="H33" s="197"/>
      <c r="I33" s="197"/>
      <c r="J33" s="197"/>
    </row>
    <row r="34" spans="1:10" s="197" customFormat="1" x14ac:dyDescent="0.25">
      <c r="A34" s="206" t="s">
        <v>706</v>
      </c>
      <c r="B34" s="179" t="s">
        <v>324</v>
      </c>
      <c r="C34" s="199" t="s">
        <v>708</v>
      </c>
      <c r="D34" s="205">
        <v>202011</v>
      </c>
      <c r="E34" s="249">
        <v>44165</v>
      </c>
      <c r="F34" s="179" t="s">
        <v>97</v>
      </c>
      <c r="G34" s="261">
        <v>800</v>
      </c>
    </row>
    <row r="35" spans="1:10" s="197" customFormat="1" ht="30" x14ac:dyDescent="0.25">
      <c r="A35" s="206" t="s">
        <v>707</v>
      </c>
      <c r="B35" s="179" t="s">
        <v>324</v>
      </c>
      <c r="C35" s="199" t="s">
        <v>708</v>
      </c>
      <c r="D35" s="205">
        <v>202011</v>
      </c>
      <c r="E35" s="249">
        <v>44165</v>
      </c>
      <c r="F35" s="181" t="s">
        <v>98</v>
      </c>
      <c r="G35" s="261">
        <v>270.39999999999998</v>
      </c>
    </row>
    <row r="36" spans="1:10" s="208" customFormat="1" x14ac:dyDescent="0.25">
      <c r="A36" s="490" t="s">
        <v>709</v>
      </c>
      <c r="B36" s="491"/>
      <c r="C36" s="491"/>
      <c r="D36" s="491"/>
      <c r="E36" s="491"/>
      <c r="F36" s="491"/>
      <c r="G36" s="492"/>
      <c r="H36" s="197"/>
      <c r="I36" s="197"/>
      <c r="J36" s="197"/>
    </row>
    <row r="37" spans="1:10" s="197" customFormat="1" x14ac:dyDescent="0.25">
      <c r="A37" s="206" t="s">
        <v>710</v>
      </c>
      <c r="B37" s="179" t="s">
        <v>324</v>
      </c>
      <c r="C37" s="199" t="s">
        <v>712</v>
      </c>
      <c r="D37" s="205">
        <v>202012</v>
      </c>
      <c r="E37" s="249">
        <v>44196</v>
      </c>
      <c r="F37" s="179" t="s">
        <v>97</v>
      </c>
      <c r="G37" s="261">
        <v>800</v>
      </c>
    </row>
    <row r="38" spans="1:10" s="197" customFormat="1" ht="30" x14ac:dyDescent="0.25">
      <c r="A38" s="206" t="s">
        <v>711</v>
      </c>
      <c r="B38" s="179" t="s">
        <v>324</v>
      </c>
      <c r="C38" s="199" t="s">
        <v>712</v>
      </c>
      <c r="D38" s="205">
        <v>202012</v>
      </c>
      <c r="E38" s="249">
        <v>44196</v>
      </c>
      <c r="F38" s="181" t="s">
        <v>98</v>
      </c>
      <c r="G38" s="261">
        <v>270.39999999999998</v>
      </c>
    </row>
    <row r="39" spans="1:10" s="208" customFormat="1" x14ac:dyDescent="0.25">
      <c r="A39" s="201" t="s">
        <v>176</v>
      </c>
      <c r="B39" s="202" t="s">
        <v>149</v>
      </c>
      <c r="C39" s="203"/>
      <c r="D39" s="203"/>
      <c r="E39" s="203"/>
      <c r="F39" s="180"/>
      <c r="G39" s="262"/>
      <c r="H39" s="197"/>
      <c r="I39" s="197"/>
      <c r="J39" s="197"/>
    </row>
    <row r="40" spans="1:10" s="208" customFormat="1" x14ac:dyDescent="0.25">
      <c r="A40" s="480" t="s">
        <v>466</v>
      </c>
      <c r="B40" s="481"/>
      <c r="C40" s="481"/>
      <c r="D40" s="481"/>
      <c r="E40" s="481"/>
      <c r="F40" s="481"/>
      <c r="G40" s="482"/>
      <c r="H40" s="197"/>
      <c r="I40" s="197"/>
      <c r="J40" s="197"/>
    </row>
    <row r="41" spans="1:10" s="208" customFormat="1" x14ac:dyDescent="0.25">
      <c r="A41" s="209" t="s">
        <v>467</v>
      </c>
      <c r="B41" s="184" t="s">
        <v>324</v>
      </c>
      <c r="C41" s="199" t="s">
        <v>433</v>
      </c>
      <c r="D41" s="210" t="s">
        <v>468</v>
      </c>
      <c r="E41" s="245">
        <v>44043</v>
      </c>
      <c r="F41" s="182" t="s">
        <v>97</v>
      </c>
      <c r="G41" s="263">
        <v>183.75</v>
      </c>
    </row>
    <row r="42" spans="1:10" s="208" customFormat="1" ht="30" x14ac:dyDescent="0.25">
      <c r="A42" s="211" t="s">
        <v>469</v>
      </c>
      <c r="B42" s="208" t="s">
        <v>324</v>
      </c>
      <c r="C42" s="199" t="s">
        <v>433</v>
      </c>
      <c r="D42" s="210" t="s">
        <v>468</v>
      </c>
      <c r="E42" s="245">
        <v>44043</v>
      </c>
      <c r="F42" s="182" t="s">
        <v>98</v>
      </c>
      <c r="G42" s="263">
        <f>1.47+60.64</f>
        <v>62.11</v>
      </c>
    </row>
    <row r="43" spans="1:10" s="197" customFormat="1" x14ac:dyDescent="0.25">
      <c r="A43" s="480" t="s">
        <v>470</v>
      </c>
      <c r="B43" s="481"/>
      <c r="C43" s="481"/>
      <c r="D43" s="481"/>
      <c r="E43" s="481"/>
      <c r="F43" s="481"/>
      <c r="G43" s="482"/>
      <c r="H43" s="208"/>
      <c r="I43" s="208"/>
      <c r="J43" s="208"/>
    </row>
    <row r="44" spans="1:10" s="208" customFormat="1" x14ac:dyDescent="0.25">
      <c r="A44" s="209" t="s">
        <v>472</v>
      </c>
      <c r="B44" s="184" t="s">
        <v>324</v>
      </c>
      <c r="C44" s="199" t="s">
        <v>441</v>
      </c>
      <c r="D44" s="210" t="s">
        <v>471</v>
      </c>
      <c r="E44" s="245">
        <v>44074</v>
      </c>
      <c r="F44" s="182" t="s">
        <v>97</v>
      </c>
      <c r="G44" s="263">
        <v>60</v>
      </c>
      <c r="H44" s="197"/>
      <c r="I44" s="197"/>
      <c r="J44" s="197"/>
    </row>
    <row r="45" spans="1:10" s="208" customFormat="1" ht="30" x14ac:dyDescent="0.25">
      <c r="A45" s="209" t="s">
        <v>473</v>
      </c>
      <c r="B45" s="208" t="s">
        <v>324</v>
      </c>
      <c r="C45" s="199" t="s">
        <v>441</v>
      </c>
      <c r="D45" s="210" t="s">
        <v>471</v>
      </c>
      <c r="E45" s="245">
        <v>44074</v>
      </c>
      <c r="F45" s="182" t="s">
        <v>98</v>
      </c>
      <c r="G45" s="263">
        <f>0.48+19.8</f>
        <v>20.28</v>
      </c>
      <c r="H45" s="197"/>
      <c r="I45" s="197"/>
      <c r="J45" s="197"/>
    </row>
    <row r="46" spans="1:10" s="208" customFormat="1" x14ac:dyDescent="0.25">
      <c r="A46" s="480" t="s">
        <v>474</v>
      </c>
      <c r="B46" s="481"/>
      <c r="C46" s="481"/>
      <c r="D46" s="481"/>
      <c r="E46" s="481"/>
      <c r="F46" s="481"/>
      <c r="G46" s="482"/>
      <c r="H46" s="197"/>
      <c r="I46" s="197"/>
      <c r="J46" s="197"/>
    </row>
    <row r="47" spans="1:10" s="208" customFormat="1" x14ac:dyDescent="0.25">
      <c r="A47" s="209" t="s">
        <v>475</v>
      </c>
      <c r="B47" s="184" t="s">
        <v>324</v>
      </c>
      <c r="C47" s="199" t="s">
        <v>451</v>
      </c>
      <c r="D47" s="210" t="s">
        <v>476</v>
      </c>
      <c r="E47" s="245">
        <v>44104</v>
      </c>
      <c r="F47" s="182" t="s">
        <v>97</v>
      </c>
      <c r="G47" s="263">
        <v>202.5</v>
      </c>
    </row>
    <row r="48" spans="1:10" s="208" customFormat="1" ht="30" x14ac:dyDescent="0.25">
      <c r="A48" s="209"/>
      <c r="B48" s="184" t="s">
        <v>324</v>
      </c>
      <c r="C48" s="199" t="s">
        <v>451</v>
      </c>
      <c r="D48" s="210" t="s">
        <v>476</v>
      </c>
      <c r="E48" s="245">
        <v>44104</v>
      </c>
      <c r="F48" s="182" t="s">
        <v>98</v>
      </c>
      <c r="G48" s="264">
        <f>1.62+66.84</f>
        <v>68.460000000000008</v>
      </c>
    </row>
    <row r="49" spans="1:10" s="208" customFormat="1" x14ac:dyDescent="0.25">
      <c r="A49" s="484" t="s">
        <v>477</v>
      </c>
      <c r="B49" s="485"/>
      <c r="C49" s="485"/>
      <c r="D49" s="485"/>
      <c r="E49" s="485"/>
      <c r="F49" s="485"/>
      <c r="G49" s="486"/>
    </row>
    <row r="50" spans="1:10" s="208" customFormat="1" x14ac:dyDescent="0.25">
      <c r="A50" s="209" t="s">
        <v>478</v>
      </c>
      <c r="B50" s="184" t="s">
        <v>324</v>
      </c>
      <c r="C50" s="199" t="s">
        <v>451</v>
      </c>
      <c r="D50" s="210" t="s">
        <v>476</v>
      </c>
      <c r="E50" s="245">
        <v>44104</v>
      </c>
      <c r="F50" s="182" t="s">
        <v>97</v>
      </c>
      <c r="G50" s="263">
        <v>105</v>
      </c>
    </row>
    <row r="51" spans="1:10" s="208" customFormat="1" ht="30" x14ac:dyDescent="0.25">
      <c r="A51" s="209" t="s">
        <v>479</v>
      </c>
      <c r="B51" s="208" t="s">
        <v>324</v>
      </c>
      <c r="C51" s="199" t="s">
        <v>451</v>
      </c>
      <c r="D51" s="210" t="s">
        <v>476</v>
      </c>
      <c r="E51" s="245">
        <v>44104</v>
      </c>
      <c r="F51" s="182" t="s">
        <v>98</v>
      </c>
      <c r="G51" s="264">
        <f>0.84+34.65</f>
        <v>35.49</v>
      </c>
    </row>
    <row r="52" spans="1:10" s="197" customFormat="1" x14ac:dyDescent="0.25">
      <c r="A52" s="480" t="s">
        <v>480</v>
      </c>
      <c r="B52" s="481"/>
      <c r="C52" s="481"/>
      <c r="D52" s="481"/>
      <c r="E52" s="481"/>
      <c r="F52" s="481"/>
      <c r="G52" s="482"/>
    </row>
    <row r="53" spans="1:10" s="208" customFormat="1" x14ac:dyDescent="0.25">
      <c r="A53" s="209" t="s">
        <v>481</v>
      </c>
      <c r="B53" s="184" t="s">
        <v>324</v>
      </c>
      <c r="C53" s="199" t="s">
        <v>460</v>
      </c>
      <c r="D53" s="210" t="s">
        <v>482</v>
      </c>
      <c r="E53" s="245">
        <v>44134</v>
      </c>
      <c r="F53" s="182" t="s">
        <v>97</v>
      </c>
      <c r="G53" s="263">
        <v>225</v>
      </c>
    </row>
    <row r="54" spans="1:10" s="208" customFormat="1" ht="30" x14ac:dyDescent="0.25">
      <c r="A54" s="209" t="s">
        <v>483</v>
      </c>
      <c r="B54" s="208" t="s">
        <v>324</v>
      </c>
      <c r="C54" s="199" t="s">
        <v>460</v>
      </c>
      <c r="D54" s="210" t="s">
        <v>482</v>
      </c>
      <c r="E54" s="245">
        <v>44134</v>
      </c>
      <c r="F54" s="182" t="s">
        <v>98</v>
      </c>
      <c r="G54" s="264">
        <f>1.8+74.25</f>
        <v>76.05</v>
      </c>
    </row>
    <row r="55" spans="1:10" s="208" customFormat="1" x14ac:dyDescent="0.25">
      <c r="A55" s="480" t="s">
        <v>484</v>
      </c>
      <c r="B55" s="481"/>
      <c r="C55" s="481"/>
      <c r="D55" s="481"/>
      <c r="E55" s="481"/>
      <c r="F55" s="481"/>
      <c r="G55" s="482"/>
    </row>
    <row r="56" spans="1:10" s="208" customFormat="1" x14ac:dyDescent="0.25">
      <c r="A56" s="209" t="s">
        <v>485</v>
      </c>
      <c r="B56" s="208" t="s">
        <v>324</v>
      </c>
      <c r="C56" s="199" t="s">
        <v>708</v>
      </c>
      <c r="D56" s="210" t="s">
        <v>487</v>
      </c>
      <c r="E56" s="245">
        <v>44165</v>
      </c>
      <c r="F56" s="182" t="s">
        <v>97</v>
      </c>
      <c r="G56" s="263">
        <v>420</v>
      </c>
    </row>
    <row r="57" spans="1:10" s="197" customFormat="1" ht="30" x14ac:dyDescent="0.25">
      <c r="A57" s="209" t="s">
        <v>486</v>
      </c>
      <c r="B57" s="212" t="s">
        <v>324</v>
      </c>
      <c r="C57" s="199" t="s">
        <v>708</v>
      </c>
      <c r="D57" s="210" t="s">
        <v>487</v>
      </c>
      <c r="E57" s="245">
        <v>44165</v>
      </c>
      <c r="F57" s="182" t="s">
        <v>98</v>
      </c>
      <c r="G57" s="263">
        <f>3.36+138.6</f>
        <v>141.96</v>
      </c>
      <c r="H57" s="208"/>
      <c r="I57" s="208"/>
      <c r="J57" s="208"/>
    </row>
    <row r="58" spans="1:10" s="148" customFormat="1" x14ac:dyDescent="0.25">
      <c r="A58" s="484" t="s">
        <v>488</v>
      </c>
      <c r="B58" s="485"/>
      <c r="C58" s="485"/>
      <c r="D58" s="485"/>
      <c r="E58" s="485"/>
      <c r="F58" s="485"/>
      <c r="G58" s="486"/>
      <c r="H58" s="208"/>
      <c r="I58" s="208"/>
      <c r="J58" s="208"/>
    </row>
    <row r="59" spans="1:10" s="208" customFormat="1" x14ac:dyDescent="0.25">
      <c r="A59" s="209" t="s">
        <v>489</v>
      </c>
      <c r="B59" s="208" t="s">
        <v>324</v>
      </c>
      <c r="C59" s="199" t="s">
        <v>708</v>
      </c>
      <c r="D59" s="210" t="s">
        <v>487</v>
      </c>
      <c r="E59" s="245">
        <v>44165</v>
      </c>
      <c r="F59" s="182" t="s">
        <v>97</v>
      </c>
      <c r="G59" s="263">
        <v>75</v>
      </c>
    </row>
    <row r="60" spans="1:10" s="208" customFormat="1" ht="30" x14ac:dyDescent="0.25">
      <c r="A60" s="209" t="s">
        <v>490</v>
      </c>
      <c r="B60" s="208" t="s">
        <v>324</v>
      </c>
      <c r="C60" s="199" t="s">
        <v>708</v>
      </c>
      <c r="D60" s="210" t="s">
        <v>487</v>
      </c>
      <c r="E60" s="245">
        <v>44165</v>
      </c>
      <c r="F60" s="182" t="s">
        <v>98</v>
      </c>
      <c r="G60" s="263">
        <f>0.6+24.75</f>
        <v>25.35</v>
      </c>
    </row>
    <row r="61" spans="1:10" s="208" customFormat="1" x14ac:dyDescent="0.25">
      <c r="A61" s="480" t="s">
        <v>491</v>
      </c>
      <c r="B61" s="481"/>
      <c r="C61" s="481"/>
      <c r="D61" s="481"/>
      <c r="E61" s="481"/>
      <c r="F61" s="481"/>
      <c r="G61" s="482"/>
      <c r="H61" s="197"/>
      <c r="I61" s="197"/>
      <c r="J61" s="197"/>
    </row>
    <row r="62" spans="1:10" s="208" customFormat="1" x14ac:dyDescent="0.25">
      <c r="A62" s="209" t="s">
        <v>492</v>
      </c>
      <c r="B62" s="184" t="s">
        <v>324</v>
      </c>
      <c r="C62" s="199" t="s">
        <v>712</v>
      </c>
      <c r="D62" s="210" t="s">
        <v>494</v>
      </c>
      <c r="E62" s="245">
        <v>44196</v>
      </c>
      <c r="F62" s="182" t="s">
        <v>97</v>
      </c>
      <c r="G62" s="263">
        <v>225</v>
      </c>
    </row>
    <row r="63" spans="1:10" s="208" customFormat="1" ht="30" x14ac:dyDescent="0.25">
      <c r="A63" s="209" t="s">
        <v>493</v>
      </c>
      <c r="B63" s="208" t="s">
        <v>324</v>
      </c>
      <c r="C63" s="199" t="s">
        <v>712</v>
      </c>
      <c r="D63" s="210" t="s">
        <v>494</v>
      </c>
      <c r="E63" s="245">
        <v>44196</v>
      </c>
      <c r="F63" s="182" t="s">
        <v>98</v>
      </c>
      <c r="G63" s="263">
        <f>1.8+74.25</f>
        <v>76.05</v>
      </c>
    </row>
    <row r="64" spans="1:10" s="208" customFormat="1" x14ac:dyDescent="0.25">
      <c r="A64" s="201" t="s">
        <v>177</v>
      </c>
      <c r="B64" s="202" t="s">
        <v>146</v>
      </c>
      <c r="C64" s="203"/>
      <c r="D64" s="203"/>
      <c r="E64" s="203"/>
      <c r="F64" s="180"/>
      <c r="G64" s="262"/>
    </row>
    <row r="65" spans="1:10" s="208" customFormat="1" x14ac:dyDescent="0.25">
      <c r="A65" s="211"/>
      <c r="B65" s="213"/>
      <c r="C65" s="199"/>
      <c r="D65" s="199"/>
      <c r="E65" s="199"/>
      <c r="F65" s="179"/>
      <c r="G65" s="261"/>
    </row>
    <row r="66" spans="1:10" s="208" customFormat="1" x14ac:dyDescent="0.25">
      <c r="A66" s="201" t="s">
        <v>178</v>
      </c>
      <c r="B66" s="202" t="s">
        <v>152</v>
      </c>
      <c r="C66" s="297"/>
      <c r="D66" s="203"/>
      <c r="E66" s="203"/>
      <c r="F66" s="180"/>
      <c r="G66" s="262"/>
      <c r="J66" s="197"/>
    </row>
    <row r="67" spans="1:10" s="208" customFormat="1" ht="75" x14ac:dyDescent="0.25">
      <c r="A67" s="184" t="s">
        <v>381</v>
      </c>
      <c r="B67" s="182" t="s">
        <v>205</v>
      </c>
      <c r="C67" s="214" t="s">
        <v>240</v>
      </c>
      <c r="D67" s="214" t="s">
        <v>239</v>
      </c>
      <c r="E67" s="245">
        <v>43924</v>
      </c>
      <c r="F67" s="146" t="s">
        <v>234</v>
      </c>
      <c r="G67" s="264">
        <v>34.99</v>
      </c>
      <c r="H67" s="208">
        <v>13</v>
      </c>
      <c r="I67" s="215">
        <v>43927</v>
      </c>
      <c r="J67" s="148"/>
    </row>
    <row r="68" spans="1:10" s="208" customFormat="1" ht="30" x14ac:dyDescent="0.25">
      <c r="A68" s="184" t="s">
        <v>382</v>
      </c>
      <c r="B68" s="182" t="s">
        <v>235</v>
      </c>
      <c r="C68" s="214" t="s">
        <v>236</v>
      </c>
      <c r="D68" s="214" t="s">
        <v>237</v>
      </c>
      <c r="E68" s="245">
        <v>43958</v>
      </c>
      <c r="F68" s="146" t="s">
        <v>238</v>
      </c>
      <c r="G68" s="264">
        <v>160</v>
      </c>
      <c r="H68" s="208">
        <v>54</v>
      </c>
      <c r="I68" s="215">
        <v>43962</v>
      </c>
    </row>
    <row r="69" spans="1:10" s="208" customFormat="1" ht="60" x14ac:dyDescent="0.25">
      <c r="A69" s="184" t="s">
        <v>383</v>
      </c>
      <c r="B69" s="182" t="s">
        <v>284</v>
      </c>
      <c r="C69" s="214" t="s">
        <v>236</v>
      </c>
      <c r="D69" s="216" t="s">
        <v>285</v>
      </c>
      <c r="E69" s="245">
        <v>43959</v>
      </c>
      <c r="F69" s="146" t="s">
        <v>296</v>
      </c>
      <c r="G69" s="264">
        <v>117.52</v>
      </c>
      <c r="I69" s="215">
        <v>43962</v>
      </c>
    </row>
    <row r="70" spans="1:10" s="208" customFormat="1" ht="30" x14ac:dyDescent="0.25">
      <c r="A70" s="184" t="s">
        <v>384</v>
      </c>
      <c r="B70" s="182" t="s">
        <v>247</v>
      </c>
      <c r="C70" s="214" t="s">
        <v>236</v>
      </c>
      <c r="D70" s="214" t="s">
        <v>248</v>
      </c>
      <c r="E70" s="245">
        <v>43971</v>
      </c>
      <c r="F70" s="146" t="s">
        <v>249</v>
      </c>
      <c r="G70" s="264">
        <v>501.4</v>
      </c>
      <c r="H70" s="208">
        <v>32</v>
      </c>
      <c r="I70" s="215">
        <v>43982</v>
      </c>
    </row>
    <row r="71" spans="1:10" s="208" customFormat="1" ht="60" x14ac:dyDescent="0.25">
      <c r="A71" s="184" t="s">
        <v>385</v>
      </c>
      <c r="B71" s="182" t="s">
        <v>284</v>
      </c>
      <c r="C71" s="214" t="s">
        <v>236</v>
      </c>
      <c r="D71" s="216" t="s">
        <v>286</v>
      </c>
      <c r="E71" s="245">
        <v>43990</v>
      </c>
      <c r="F71" s="146" t="s">
        <v>296</v>
      </c>
      <c r="G71" s="263">
        <v>83.94</v>
      </c>
      <c r="I71" s="215">
        <v>43990</v>
      </c>
    </row>
    <row r="72" spans="1:10" s="197" customFormat="1" ht="30" x14ac:dyDescent="0.25">
      <c r="A72" s="255" t="s">
        <v>386</v>
      </c>
      <c r="B72" s="182" t="s">
        <v>259</v>
      </c>
      <c r="C72" s="214" t="s">
        <v>236</v>
      </c>
      <c r="D72" s="214" t="s">
        <v>260</v>
      </c>
      <c r="E72" s="245">
        <v>44000</v>
      </c>
      <c r="F72" s="146" t="s">
        <v>261</v>
      </c>
      <c r="G72" s="264">
        <v>207.79</v>
      </c>
      <c r="H72" s="148">
        <v>90</v>
      </c>
      <c r="I72" s="150">
        <v>44006</v>
      </c>
      <c r="J72" s="208"/>
    </row>
    <row r="73" spans="1:10" s="197" customFormat="1" ht="60" x14ac:dyDescent="0.25">
      <c r="A73" s="184" t="s">
        <v>387</v>
      </c>
      <c r="B73" s="182" t="s">
        <v>284</v>
      </c>
      <c r="C73" s="214" t="s">
        <v>236</v>
      </c>
      <c r="D73" s="216" t="s">
        <v>287</v>
      </c>
      <c r="E73" s="245">
        <v>44020</v>
      </c>
      <c r="F73" s="146" t="s">
        <v>296</v>
      </c>
      <c r="G73" s="264">
        <v>67.150000000000006</v>
      </c>
      <c r="H73" s="208"/>
      <c r="I73" s="215">
        <v>44020</v>
      </c>
      <c r="J73" s="208"/>
    </row>
    <row r="74" spans="1:10" s="197" customFormat="1" ht="45" x14ac:dyDescent="0.25">
      <c r="A74" s="184" t="s">
        <v>388</v>
      </c>
      <c r="B74" s="182" t="s">
        <v>205</v>
      </c>
      <c r="C74" s="214" t="s">
        <v>240</v>
      </c>
      <c r="D74" s="216" t="s">
        <v>790</v>
      </c>
      <c r="E74" s="245">
        <v>44049</v>
      </c>
      <c r="F74" s="182" t="s">
        <v>791</v>
      </c>
      <c r="G74" s="264">
        <v>22.4</v>
      </c>
      <c r="H74" s="208"/>
      <c r="I74" s="215"/>
      <c r="J74" s="208"/>
    </row>
    <row r="75" spans="1:10" s="197" customFormat="1" ht="60" x14ac:dyDescent="0.25">
      <c r="A75" s="184" t="s">
        <v>389</v>
      </c>
      <c r="B75" s="182" t="s">
        <v>284</v>
      </c>
      <c r="C75" s="214" t="s">
        <v>236</v>
      </c>
      <c r="D75" s="216" t="s">
        <v>288</v>
      </c>
      <c r="E75" s="245">
        <v>44051</v>
      </c>
      <c r="F75" s="146" t="s">
        <v>296</v>
      </c>
      <c r="G75" s="264">
        <v>83.94</v>
      </c>
      <c r="H75" s="208"/>
      <c r="I75" s="215">
        <v>44051</v>
      </c>
      <c r="J75" s="208"/>
    </row>
    <row r="76" spans="1:10" s="197" customFormat="1" ht="45" x14ac:dyDescent="0.25">
      <c r="A76" s="184" t="s">
        <v>390</v>
      </c>
      <c r="B76" s="182" t="s">
        <v>282</v>
      </c>
      <c r="C76" s="217" t="s">
        <v>236</v>
      </c>
      <c r="D76" s="217">
        <v>2005748</v>
      </c>
      <c r="E76" s="250">
        <v>44070</v>
      </c>
      <c r="F76" s="146" t="s">
        <v>283</v>
      </c>
      <c r="G76" s="264">
        <v>519.36</v>
      </c>
      <c r="H76" s="208">
        <v>245</v>
      </c>
      <c r="I76" s="215">
        <v>44074</v>
      </c>
      <c r="J76" s="208"/>
    </row>
    <row r="77" spans="1:10" s="197" customFormat="1" ht="60" x14ac:dyDescent="0.25">
      <c r="A77" s="184" t="s">
        <v>391</v>
      </c>
      <c r="B77" s="182" t="s">
        <v>284</v>
      </c>
      <c r="C77" s="214" t="s">
        <v>236</v>
      </c>
      <c r="D77" s="216" t="s">
        <v>297</v>
      </c>
      <c r="E77" s="245">
        <v>44082</v>
      </c>
      <c r="F77" s="146" t="s">
        <v>296</v>
      </c>
      <c r="G77" s="264">
        <v>100.73</v>
      </c>
      <c r="H77" s="208"/>
      <c r="I77" s="215">
        <v>44082</v>
      </c>
      <c r="J77" s="208"/>
    </row>
    <row r="78" spans="1:10" s="218" customFormat="1" x14ac:dyDescent="0.25">
      <c r="A78" s="184" t="s">
        <v>392</v>
      </c>
      <c r="B78" s="182" t="s">
        <v>299</v>
      </c>
      <c r="C78" s="214" t="s">
        <v>236</v>
      </c>
      <c r="D78" s="216" t="s">
        <v>300</v>
      </c>
      <c r="E78" s="245">
        <v>44082</v>
      </c>
      <c r="F78" s="146" t="s">
        <v>301</v>
      </c>
      <c r="G78" s="264">
        <v>111.18</v>
      </c>
      <c r="H78" s="208">
        <v>309</v>
      </c>
      <c r="I78" s="215">
        <v>44090</v>
      </c>
      <c r="J78" s="208"/>
    </row>
    <row r="79" spans="1:10" s="207" customFormat="1" x14ac:dyDescent="0.25">
      <c r="A79" s="184" t="s">
        <v>393</v>
      </c>
      <c r="B79" s="182" t="s">
        <v>247</v>
      </c>
      <c r="C79" s="214" t="s">
        <v>236</v>
      </c>
      <c r="D79" s="216" t="s">
        <v>307</v>
      </c>
      <c r="E79" s="245">
        <v>44088</v>
      </c>
      <c r="F79" s="146" t="s">
        <v>301</v>
      </c>
      <c r="G79" s="264">
        <v>359.92</v>
      </c>
      <c r="H79" s="208">
        <v>327</v>
      </c>
      <c r="I79" s="215">
        <v>44095</v>
      </c>
      <c r="J79" s="208"/>
    </row>
    <row r="80" spans="1:10" s="218" customFormat="1" x14ac:dyDescent="0.25">
      <c r="A80" s="219" t="s">
        <v>394</v>
      </c>
      <c r="B80" s="182" t="s">
        <v>312</v>
      </c>
      <c r="C80" s="214" t="s">
        <v>236</v>
      </c>
      <c r="D80" s="216" t="s">
        <v>313</v>
      </c>
      <c r="E80" s="245">
        <v>44098</v>
      </c>
      <c r="F80" s="146" t="s">
        <v>301</v>
      </c>
      <c r="G80" s="264">
        <v>125.34</v>
      </c>
      <c r="H80" s="208">
        <v>412</v>
      </c>
      <c r="I80" s="215">
        <v>44109</v>
      </c>
      <c r="J80" s="208"/>
    </row>
    <row r="81" spans="1:10" s="220" customFormat="1" x14ac:dyDescent="0.25">
      <c r="A81" s="184" t="s">
        <v>395</v>
      </c>
      <c r="B81" s="182" t="s">
        <v>315</v>
      </c>
      <c r="C81" s="214" t="s">
        <v>236</v>
      </c>
      <c r="D81" s="216" t="s">
        <v>316</v>
      </c>
      <c r="E81" s="245">
        <v>44104</v>
      </c>
      <c r="F81" s="146" t="s">
        <v>317</v>
      </c>
      <c r="G81" s="264">
        <v>88.5</v>
      </c>
      <c r="H81" s="208">
        <v>400</v>
      </c>
      <c r="I81" s="215">
        <v>44109</v>
      </c>
      <c r="J81" s="208"/>
    </row>
    <row r="82" spans="1:10" s="220" customFormat="1" ht="45" x14ac:dyDescent="0.25">
      <c r="A82" s="184" t="s">
        <v>396</v>
      </c>
      <c r="B82" s="182" t="s">
        <v>205</v>
      </c>
      <c r="C82" s="214" t="s">
        <v>253</v>
      </c>
      <c r="D82" s="216" t="s">
        <v>793</v>
      </c>
      <c r="E82" s="245">
        <v>44110</v>
      </c>
      <c r="F82" s="182" t="s">
        <v>791</v>
      </c>
      <c r="G82" s="264">
        <v>51.05</v>
      </c>
      <c r="H82" s="208"/>
      <c r="I82" s="215"/>
      <c r="J82" s="208"/>
    </row>
    <row r="83" spans="1:10" s="197" customFormat="1" ht="45" x14ac:dyDescent="0.25">
      <c r="A83" s="184" t="s">
        <v>397</v>
      </c>
      <c r="B83" s="182" t="s">
        <v>329</v>
      </c>
      <c r="C83" s="214" t="s">
        <v>236</v>
      </c>
      <c r="D83" s="216" t="s">
        <v>330</v>
      </c>
      <c r="E83" s="245">
        <v>44148</v>
      </c>
      <c r="F83" s="146" t="s">
        <v>331</v>
      </c>
      <c r="G83" s="264">
        <v>97.92</v>
      </c>
      <c r="H83" s="208">
        <v>591</v>
      </c>
      <c r="I83" s="215">
        <v>44158</v>
      </c>
    </row>
    <row r="84" spans="1:10" s="204" customFormat="1" ht="60" x14ac:dyDescent="0.25">
      <c r="A84" s="184" t="s">
        <v>398</v>
      </c>
      <c r="B84" s="182" t="s">
        <v>284</v>
      </c>
      <c r="C84" s="214" t="s">
        <v>236</v>
      </c>
      <c r="D84" s="216" t="s">
        <v>328</v>
      </c>
      <c r="E84" s="245">
        <v>44154</v>
      </c>
      <c r="F84" s="146" t="s">
        <v>296</v>
      </c>
      <c r="G84" s="264">
        <v>21.27</v>
      </c>
      <c r="H84" s="208"/>
      <c r="I84" s="215">
        <v>44156</v>
      </c>
      <c r="J84" s="197"/>
    </row>
    <row r="85" spans="1:10" s="197" customFormat="1" ht="45" x14ac:dyDescent="0.25">
      <c r="A85" s="184" t="s">
        <v>399</v>
      </c>
      <c r="B85" s="182" t="s">
        <v>205</v>
      </c>
      <c r="C85" s="214" t="s">
        <v>240</v>
      </c>
      <c r="D85" s="214" t="s">
        <v>332</v>
      </c>
      <c r="E85" s="245">
        <v>44162</v>
      </c>
      <c r="F85" s="182" t="s">
        <v>791</v>
      </c>
      <c r="G85" s="264">
        <v>60.52</v>
      </c>
      <c r="H85" s="208">
        <v>4222</v>
      </c>
      <c r="I85" s="215">
        <v>44164</v>
      </c>
    </row>
    <row r="86" spans="1:10" s="197" customFormat="1" ht="30" x14ac:dyDescent="0.25">
      <c r="A86" s="197" t="s">
        <v>789</v>
      </c>
      <c r="B86" s="182" t="s">
        <v>335</v>
      </c>
      <c r="C86" s="214" t="s">
        <v>236</v>
      </c>
      <c r="D86" s="216" t="s">
        <v>336</v>
      </c>
      <c r="E86" s="245">
        <v>44173</v>
      </c>
      <c r="F86" s="146" t="s">
        <v>338</v>
      </c>
      <c r="G86" s="264">
        <v>9.5500000000000007</v>
      </c>
      <c r="H86" s="208">
        <v>700</v>
      </c>
      <c r="I86" s="215">
        <v>44179</v>
      </c>
    </row>
    <row r="87" spans="1:10" s="197" customFormat="1" ht="30" x14ac:dyDescent="0.25">
      <c r="A87" s="197" t="s">
        <v>792</v>
      </c>
      <c r="B87" s="182" t="s">
        <v>335</v>
      </c>
      <c r="C87" s="214" t="s">
        <v>236</v>
      </c>
      <c r="D87" s="216" t="s">
        <v>337</v>
      </c>
      <c r="E87" s="245">
        <v>44175</v>
      </c>
      <c r="F87" s="146" t="s">
        <v>338</v>
      </c>
      <c r="G87" s="264">
        <v>10</v>
      </c>
      <c r="H87" s="208">
        <v>699</v>
      </c>
      <c r="I87" s="215">
        <v>44179</v>
      </c>
    </row>
    <row r="88" spans="1:10" s="204" customFormat="1" x14ac:dyDescent="0.25">
      <c r="A88" s="201" t="s">
        <v>233</v>
      </c>
      <c r="B88" s="202" t="s">
        <v>144</v>
      </c>
      <c r="C88" s="203"/>
      <c r="D88" s="203"/>
      <c r="E88" s="203"/>
      <c r="F88" s="180"/>
      <c r="G88" s="262"/>
    </row>
    <row r="89" spans="1:10" s="204" customFormat="1" ht="60" x14ac:dyDescent="0.25">
      <c r="A89" s="390" t="s">
        <v>400</v>
      </c>
      <c r="B89" s="182" t="s">
        <v>205</v>
      </c>
      <c r="C89" s="214" t="s">
        <v>240</v>
      </c>
      <c r="D89" s="214" t="s">
        <v>326</v>
      </c>
      <c r="E89" s="245">
        <v>44134</v>
      </c>
      <c r="F89" s="182" t="s">
        <v>327</v>
      </c>
      <c r="G89" s="264">
        <v>8.16</v>
      </c>
      <c r="H89" s="197"/>
      <c r="I89" s="197"/>
      <c r="J89" s="197"/>
    </row>
    <row r="90" spans="1:10" s="204" customFormat="1" x14ac:dyDescent="0.25">
      <c r="A90" s="225" t="s">
        <v>180</v>
      </c>
      <c r="B90" s="226" t="s">
        <v>157</v>
      </c>
      <c r="C90" s="203"/>
      <c r="D90" s="203"/>
      <c r="E90" s="251"/>
      <c r="F90" s="180"/>
      <c r="G90" s="262"/>
    </row>
    <row r="91" spans="1:10" s="186" customFormat="1" ht="45" x14ac:dyDescent="0.25">
      <c r="A91" s="316" t="s">
        <v>824</v>
      </c>
      <c r="B91" s="146" t="s">
        <v>826</v>
      </c>
      <c r="C91" s="317" t="s">
        <v>818</v>
      </c>
      <c r="D91" s="317" t="s">
        <v>819</v>
      </c>
      <c r="E91" s="256">
        <v>44082</v>
      </c>
      <c r="F91" s="146" t="s">
        <v>820</v>
      </c>
      <c r="G91" s="318">
        <v>70.209999999999994</v>
      </c>
      <c r="H91" s="314" t="s">
        <v>821</v>
      </c>
      <c r="I91" s="314"/>
      <c r="J91" s="197"/>
    </row>
    <row r="92" spans="1:10" s="224" customFormat="1" ht="45" x14ac:dyDescent="0.25">
      <c r="A92" s="316" t="s">
        <v>825</v>
      </c>
      <c r="B92" s="146" t="s">
        <v>826</v>
      </c>
      <c r="C92" s="317" t="s">
        <v>818</v>
      </c>
      <c r="D92" s="317" t="s">
        <v>822</v>
      </c>
      <c r="E92" s="256">
        <v>44134</v>
      </c>
      <c r="F92" s="146" t="s">
        <v>820</v>
      </c>
      <c r="G92" s="318">
        <v>42.97</v>
      </c>
      <c r="H92" s="314" t="s">
        <v>823</v>
      </c>
      <c r="I92" s="314"/>
      <c r="J92" s="208"/>
    </row>
    <row r="93" spans="1:10" s="187" customFormat="1" x14ac:dyDescent="0.25">
      <c r="A93" s="201" t="s">
        <v>182</v>
      </c>
      <c r="B93" s="202" t="s">
        <v>140</v>
      </c>
      <c r="C93" s="203"/>
      <c r="D93" s="203"/>
      <c r="E93" s="203"/>
      <c r="F93" s="180"/>
      <c r="G93" s="262"/>
      <c r="H93" s="197"/>
      <c r="I93" s="197"/>
      <c r="J93" s="197"/>
    </row>
    <row r="94" spans="1:10" s="224" customFormat="1" x14ac:dyDescent="0.25">
      <c r="A94" s="223"/>
      <c r="B94" s="221"/>
      <c r="C94" s="222"/>
      <c r="D94" s="222"/>
      <c r="E94" s="222"/>
      <c r="F94" s="183"/>
      <c r="G94" s="266"/>
      <c r="H94" s="204"/>
      <c r="I94" s="204"/>
      <c r="J94" s="204"/>
    </row>
    <row r="95" spans="1:10" s="224" customFormat="1" x14ac:dyDescent="0.25">
      <c r="A95" s="225" t="s">
        <v>183</v>
      </c>
      <c r="B95" s="226" t="s">
        <v>141</v>
      </c>
      <c r="C95" s="203"/>
      <c r="D95" s="203"/>
      <c r="E95" s="251"/>
      <c r="F95" s="180"/>
      <c r="G95" s="262"/>
      <c r="H95" s="204"/>
      <c r="I95" s="204"/>
      <c r="J95" s="204"/>
    </row>
    <row r="96" spans="1:10" s="188" customFormat="1" x14ac:dyDescent="0.25">
      <c r="A96" s="184" t="s">
        <v>401</v>
      </c>
      <c r="B96" s="182" t="s">
        <v>241</v>
      </c>
      <c r="C96" s="214" t="s">
        <v>236</v>
      </c>
      <c r="D96" s="214" t="s">
        <v>242</v>
      </c>
      <c r="E96" s="245">
        <v>43957</v>
      </c>
      <c r="F96" s="184" t="s">
        <v>243</v>
      </c>
      <c r="G96" s="264">
        <v>35</v>
      </c>
      <c r="H96" s="204"/>
      <c r="I96" s="204"/>
      <c r="J96" s="204"/>
    </row>
    <row r="97" spans="1:10" s="204" customFormat="1" x14ac:dyDescent="0.25">
      <c r="A97" s="225" t="s">
        <v>184</v>
      </c>
      <c r="B97" s="229" t="s">
        <v>148</v>
      </c>
      <c r="C97" s="203"/>
      <c r="D97" s="203"/>
      <c r="E97" s="251"/>
      <c r="F97" s="180"/>
      <c r="G97" s="262"/>
    </row>
    <row r="98" spans="1:10" s="186" customFormat="1" ht="14.25" x14ac:dyDescent="0.2">
      <c r="A98" s="487" t="s">
        <v>495</v>
      </c>
      <c r="B98" s="488"/>
      <c r="C98" s="488"/>
      <c r="D98" s="488"/>
      <c r="E98" s="488"/>
      <c r="F98" s="488"/>
      <c r="G98" s="489"/>
    </row>
    <row r="99" spans="1:10" s="204" customFormat="1" x14ac:dyDescent="0.25">
      <c r="A99" s="228" t="s">
        <v>496</v>
      </c>
      <c r="B99" s="257" t="s">
        <v>324</v>
      </c>
      <c r="C99" s="199" t="s">
        <v>415</v>
      </c>
      <c r="D99" s="210" t="s">
        <v>501</v>
      </c>
      <c r="E99" s="245">
        <v>43980</v>
      </c>
      <c r="F99" s="185" t="s">
        <v>97</v>
      </c>
      <c r="G99" s="263">
        <v>418</v>
      </c>
      <c r="H99" s="224"/>
      <c r="I99" s="224"/>
      <c r="J99" s="224"/>
    </row>
    <row r="100" spans="1:10" s="204" customFormat="1" ht="30" x14ac:dyDescent="0.25">
      <c r="A100" s="230" t="s">
        <v>497</v>
      </c>
      <c r="B100" s="257" t="s">
        <v>324</v>
      </c>
      <c r="C100" s="199" t="s">
        <v>415</v>
      </c>
      <c r="D100" s="210" t="s">
        <v>501</v>
      </c>
      <c r="E100" s="245">
        <v>43980</v>
      </c>
      <c r="F100" s="185" t="s">
        <v>98</v>
      </c>
      <c r="G100" s="263">
        <v>141.28</v>
      </c>
      <c r="H100" s="224"/>
      <c r="I100" s="224"/>
      <c r="J100" s="224"/>
    </row>
    <row r="101" spans="1:10" s="186" customFormat="1" ht="14.25" x14ac:dyDescent="0.2">
      <c r="A101" s="231" t="s">
        <v>498</v>
      </c>
      <c r="C101" s="252"/>
      <c r="D101" s="252"/>
      <c r="E101" s="252"/>
      <c r="G101" s="267"/>
      <c r="H101" s="187"/>
      <c r="I101" s="187"/>
      <c r="J101" s="187"/>
    </row>
    <row r="102" spans="1:10" s="204" customFormat="1" x14ac:dyDescent="0.25">
      <c r="A102" s="228" t="s">
        <v>499</v>
      </c>
      <c r="B102" s="258" t="s">
        <v>324</v>
      </c>
      <c r="C102" s="199" t="s">
        <v>415</v>
      </c>
      <c r="D102" s="210" t="s">
        <v>501</v>
      </c>
      <c r="E102" s="245">
        <v>43980</v>
      </c>
      <c r="F102" s="182" t="s">
        <v>97</v>
      </c>
      <c r="G102" s="263">
        <v>760</v>
      </c>
      <c r="H102" s="224"/>
      <c r="I102" s="224"/>
      <c r="J102" s="224"/>
    </row>
    <row r="103" spans="1:10" s="204" customFormat="1" ht="30" x14ac:dyDescent="0.25">
      <c r="A103" s="228" t="s">
        <v>500</v>
      </c>
      <c r="B103" s="258" t="s">
        <v>324</v>
      </c>
      <c r="C103" s="199" t="s">
        <v>415</v>
      </c>
      <c r="D103" s="210" t="s">
        <v>501</v>
      </c>
      <c r="E103" s="245">
        <v>43980</v>
      </c>
      <c r="F103" s="182" t="s">
        <v>98</v>
      </c>
      <c r="G103" s="263">
        <f>6.08+250.8</f>
        <v>256.88</v>
      </c>
      <c r="H103" s="224"/>
      <c r="I103" s="224"/>
      <c r="J103" s="224"/>
    </row>
    <row r="104" spans="1:10" s="186" customFormat="1" x14ac:dyDescent="0.25">
      <c r="A104" s="232" t="s">
        <v>502</v>
      </c>
      <c r="B104" s="187"/>
      <c r="C104" s="253"/>
      <c r="D104" s="253"/>
      <c r="E104" s="253"/>
      <c r="F104" s="187"/>
      <c r="G104" s="268"/>
      <c r="H104" s="188"/>
      <c r="I104" s="188"/>
      <c r="J104" s="188"/>
    </row>
    <row r="105" spans="1:10" s="204" customFormat="1" x14ac:dyDescent="0.25">
      <c r="A105" s="228" t="s">
        <v>503</v>
      </c>
      <c r="B105" s="258" t="s">
        <v>324</v>
      </c>
      <c r="C105" s="199" t="s">
        <v>415</v>
      </c>
      <c r="D105" s="210" t="s">
        <v>501</v>
      </c>
      <c r="E105" s="245">
        <v>43980</v>
      </c>
      <c r="F105" s="182" t="s">
        <v>97</v>
      </c>
      <c r="G105" s="263">
        <v>152</v>
      </c>
    </row>
    <row r="106" spans="1:10" s="204" customFormat="1" ht="30" x14ac:dyDescent="0.25">
      <c r="A106" s="228" t="s">
        <v>504</v>
      </c>
      <c r="B106" s="258" t="s">
        <v>324</v>
      </c>
      <c r="C106" s="199" t="s">
        <v>415</v>
      </c>
      <c r="D106" s="210" t="s">
        <v>501</v>
      </c>
      <c r="E106" s="245">
        <v>43980</v>
      </c>
      <c r="F106" s="182" t="s">
        <v>98</v>
      </c>
      <c r="G106" s="263">
        <f>1.22+50.16</f>
        <v>51.379999999999995</v>
      </c>
    </row>
    <row r="107" spans="1:10" s="186" customFormat="1" x14ac:dyDescent="0.25">
      <c r="A107" s="232" t="s">
        <v>505</v>
      </c>
      <c r="B107" s="188"/>
      <c r="C107" s="254"/>
      <c r="D107" s="254"/>
      <c r="E107" s="254"/>
      <c r="F107" s="188"/>
      <c r="G107" s="269"/>
    </row>
    <row r="108" spans="1:10" s="224" customFormat="1" x14ac:dyDescent="0.25">
      <c r="A108" s="230" t="s">
        <v>506</v>
      </c>
      <c r="B108" s="258" t="s">
        <v>324</v>
      </c>
      <c r="C108" s="199" t="s">
        <v>415</v>
      </c>
      <c r="D108" s="210" t="s">
        <v>501</v>
      </c>
      <c r="E108" s="245">
        <v>43980</v>
      </c>
      <c r="F108" s="182" t="s">
        <v>97</v>
      </c>
      <c r="G108" s="263">
        <v>152</v>
      </c>
      <c r="H108" s="204"/>
      <c r="I108" s="204"/>
      <c r="J108" s="204"/>
    </row>
    <row r="109" spans="1:10" s="224" customFormat="1" ht="30" x14ac:dyDescent="0.25">
      <c r="A109" s="230" t="s">
        <v>507</v>
      </c>
      <c r="B109" s="258" t="s">
        <v>324</v>
      </c>
      <c r="C109" s="199" t="s">
        <v>415</v>
      </c>
      <c r="D109" s="210" t="s">
        <v>501</v>
      </c>
      <c r="E109" s="245">
        <v>43980</v>
      </c>
      <c r="F109" s="182" t="s">
        <v>98</v>
      </c>
      <c r="G109" s="263">
        <f>1.22+50.16</f>
        <v>51.379999999999995</v>
      </c>
      <c r="H109" s="204"/>
      <c r="I109" s="204"/>
      <c r="J109" s="204"/>
    </row>
    <row r="110" spans="1:10" s="186" customFormat="1" ht="14.25" x14ac:dyDescent="0.2">
      <c r="A110" s="231" t="s">
        <v>508</v>
      </c>
      <c r="C110" s="252"/>
      <c r="D110" s="252"/>
      <c r="E110" s="252"/>
      <c r="G110" s="267"/>
    </row>
    <row r="111" spans="1:10" s="224" customFormat="1" x14ac:dyDescent="0.25">
      <c r="A111" s="230" t="s">
        <v>509</v>
      </c>
      <c r="B111" s="258" t="s">
        <v>324</v>
      </c>
      <c r="C111" s="199" t="s">
        <v>415</v>
      </c>
      <c r="D111" s="210" t="s">
        <v>501</v>
      </c>
      <c r="E111" s="245">
        <v>43980</v>
      </c>
      <c r="F111" s="182" t="s">
        <v>97</v>
      </c>
      <c r="G111" s="263">
        <v>266</v>
      </c>
      <c r="H111" s="204"/>
      <c r="I111" s="204"/>
      <c r="J111" s="204"/>
    </row>
    <row r="112" spans="1:10" s="224" customFormat="1" ht="30" x14ac:dyDescent="0.25">
      <c r="A112" s="230" t="s">
        <v>510</v>
      </c>
      <c r="B112" s="258" t="s">
        <v>324</v>
      </c>
      <c r="C112" s="199" t="s">
        <v>415</v>
      </c>
      <c r="D112" s="210" t="s">
        <v>501</v>
      </c>
      <c r="E112" s="245">
        <v>43980</v>
      </c>
      <c r="F112" s="182" t="s">
        <v>98</v>
      </c>
      <c r="G112" s="263">
        <f>2.13+87.78</f>
        <v>89.91</v>
      </c>
      <c r="H112" s="204"/>
      <c r="I112" s="204"/>
      <c r="J112" s="204"/>
    </row>
    <row r="113" spans="1:10" s="187" customFormat="1" ht="14.25" x14ac:dyDescent="0.2">
      <c r="A113" s="231" t="s">
        <v>512</v>
      </c>
      <c r="B113" s="186"/>
      <c r="C113" s="252"/>
      <c r="D113" s="252"/>
      <c r="E113" s="252"/>
      <c r="F113" s="186"/>
      <c r="G113" s="267"/>
      <c r="H113" s="186"/>
      <c r="I113" s="186"/>
      <c r="J113" s="186"/>
    </row>
    <row r="114" spans="1:10" s="204" customFormat="1" x14ac:dyDescent="0.25">
      <c r="A114" s="230" t="s">
        <v>513</v>
      </c>
      <c r="B114" s="258" t="s">
        <v>324</v>
      </c>
      <c r="C114" s="214" t="s">
        <v>741</v>
      </c>
      <c r="D114" s="210" t="s">
        <v>501</v>
      </c>
      <c r="E114" s="245">
        <v>43980</v>
      </c>
      <c r="F114" s="182" t="s">
        <v>97</v>
      </c>
      <c r="G114" s="263">
        <v>304</v>
      </c>
    </row>
    <row r="115" spans="1:10" s="204" customFormat="1" ht="30" x14ac:dyDescent="0.25">
      <c r="A115" s="230" t="s">
        <v>511</v>
      </c>
      <c r="B115" s="258" t="s">
        <v>324</v>
      </c>
      <c r="C115" s="214" t="s">
        <v>741</v>
      </c>
      <c r="D115" s="210" t="s">
        <v>501</v>
      </c>
      <c r="E115" s="245">
        <v>43980</v>
      </c>
      <c r="F115" s="182" t="s">
        <v>98</v>
      </c>
      <c r="G115" s="263">
        <f>2.43+100.32</f>
        <v>102.75</v>
      </c>
    </row>
    <row r="116" spans="1:10" s="186" customFormat="1" ht="14.25" x14ac:dyDescent="0.2">
      <c r="A116" s="231" t="s">
        <v>514</v>
      </c>
      <c r="C116" s="252"/>
      <c r="D116" s="252"/>
      <c r="E116" s="252"/>
      <c r="G116" s="267"/>
    </row>
    <row r="117" spans="1:10" s="204" customFormat="1" x14ac:dyDescent="0.25">
      <c r="A117" s="230" t="s">
        <v>515</v>
      </c>
      <c r="B117" s="258" t="s">
        <v>324</v>
      </c>
      <c r="C117" s="214" t="s">
        <v>741</v>
      </c>
      <c r="D117" s="210" t="s">
        <v>501</v>
      </c>
      <c r="E117" s="245">
        <v>43980</v>
      </c>
      <c r="F117" s="182" t="s">
        <v>97</v>
      </c>
      <c r="G117" s="263">
        <v>266</v>
      </c>
      <c r="H117" s="224"/>
      <c r="I117" s="224"/>
      <c r="J117" s="224"/>
    </row>
    <row r="118" spans="1:10" s="204" customFormat="1" ht="30" x14ac:dyDescent="0.25">
      <c r="A118" s="230" t="s">
        <v>516</v>
      </c>
      <c r="B118" s="258" t="s">
        <v>324</v>
      </c>
      <c r="C118" s="214" t="s">
        <v>741</v>
      </c>
      <c r="D118" s="210" t="s">
        <v>501</v>
      </c>
      <c r="E118" s="245">
        <v>43980</v>
      </c>
      <c r="F118" s="182" t="s">
        <v>98</v>
      </c>
      <c r="G118" s="263">
        <v>89.91</v>
      </c>
      <c r="H118" s="224"/>
      <c r="I118" s="224"/>
      <c r="J118" s="224"/>
    </row>
    <row r="119" spans="1:10" s="186" customFormat="1" ht="14.25" x14ac:dyDescent="0.2">
      <c r="A119" s="231" t="s">
        <v>517</v>
      </c>
      <c r="C119" s="252"/>
      <c r="D119" s="252"/>
      <c r="E119" s="252"/>
      <c r="G119" s="267"/>
    </row>
    <row r="120" spans="1:10" s="204" customFormat="1" x14ac:dyDescent="0.25">
      <c r="A120" s="228" t="s">
        <v>518</v>
      </c>
      <c r="B120" s="258" t="s">
        <v>324</v>
      </c>
      <c r="C120" s="214" t="s">
        <v>742</v>
      </c>
      <c r="D120" s="210" t="s">
        <v>520</v>
      </c>
      <c r="E120" s="245">
        <v>44012</v>
      </c>
      <c r="F120" s="182" t="s">
        <v>97</v>
      </c>
      <c r="G120" s="263">
        <v>380</v>
      </c>
      <c r="H120" s="224"/>
      <c r="I120" s="224"/>
      <c r="J120" s="224"/>
    </row>
    <row r="121" spans="1:10" s="204" customFormat="1" ht="30" x14ac:dyDescent="0.25">
      <c r="A121" s="228" t="s">
        <v>519</v>
      </c>
      <c r="B121" s="258" t="s">
        <v>324</v>
      </c>
      <c r="C121" s="214" t="s">
        <v>742</v>
      </c>
      <c r="D121" s="210" t="s">
        <v>520</v>
      </c>
      <c r="E121" s="245">
        <v>44012</v>
      </c>
      <c r="F121" s="182" t="s">
        <v>98</v>
      </c>
      <c r="G121" s="263">
        <f>3.04+125.4</f>
        <v>128.44</v>
      </c>
      <c r="H121" s="224"/>
      <c r="I121" s="224"/>
      <c r="J121" s="224"/>
    </row>
    <row r="122" spans="1:10" s="186" customFormat="1" ht="14.25" x14ac:dyDescent="0.2">
      <c r="A122" s="231" t="s">
        <v>521</v>
      </c>
      <c r="C122" s="252"/>
      <c r="D122" s="252"/>
      <c r="E122" s="252"/>
      <c r="G122" s="267"/>
      <c r="H122" s="187"/>
      <c r="I122" s="187"/>
      <c r="J122" s="187"/>
    </row>
    <row r="123" spans="1:10" s="224" customFormat="1" x14ac:dyDescent="0.25">
      <c r="A123" s="228" t="s">
        <v>522</v>
      </c>
      <c r="B123" s="258" t="s">
        <v>324</v>
      </c>
      <c r="C123" s="214" t="s">
        <v>742</v>
      </c>
      <c r="D123" s="210" t="s">
        <v>520</v>
      </c>
      <c r="E123" s="245">
        <v>44012</v>
      </c>
      <c r="F123" s="182" t="s">
        <v>97</v>
      </c>
      <c r="G123" s="263">
        <v>646</v>
      </c>
      <c r="H123" s="204"/>
      <c r="I123" s="204"/>
      <c r="J123" s="204"/>
    </row>
    <row r="124" spans="1:10" s="224" customFormat="1" ht="30" x14ac:dyDescent="0.25">
      <c r="A124" s="228" t="s">
        <v>523</v>
      </c>
      <c r="B124" s="258" t="s">
        <v>324</v>
      </c>
      <c r="C124" s="214" t="s">
        <v>742</v>
      </c>
      <c r="D124" s="210" t="s">
        <v>520</v>
      </c>
      <c r="E124" s="245">
        <v>44012</v>
      </c>
      <c r="F124" s="182" t="s">
        <v>98</v>
      </c>
      <c r="G124" s="263">
        <f>5.17+213.18</f>
        <v>218.35</v>
      </c>
      <c r="H124" s="204"/>
      <c r="I124" s="204"/>
      <c r="J124" s="204"/>
    </row>
    <row r="125" spans="1:10" s="186" customFormat="1" ht="14.25" x14ac:dyDescent="0.2">
      <c r="A125" s="232" t="s">
        <v>524</v>
      </c>
      <c r="B125" s="187"/>
      <c r="C125" s="253"/>
      <c r="D125" s="253"/>
      <c r="E125" s="253"/>
      <c r="F125" s="187"/>
      <c r="G125" s="268"/>
    </row>
    <row r="126" spans="1:10" s="224" customFormat="1" x14ac:dyDescent="0.25">
      <c r="A126" s="230" t="s">
        <v>525</v>
      </c>
      <c r="B126" s="258" t="s">
        <v>324</v>
      </c>
      <c r="C126" s="214" t="s">
        <v>742</v>
      </c>
      <c r="D126" s="210" t="s">
        <v>520</v>
      </c>
      <c r="E126" s="245">
        <v>44012</v>
      </c>
      <c r="F126" s="182" t="s">
        <v>97</v>
      </c>
      <c r="G126" s="263">
        <v>228</v>
      </c>
      <c r="H126" s="204"/>
      <c r="I126" s="204"/>
      <c r="J126" s="204"/>
    </row>
    <row r="127" spans="1:10" s="204" customFormat="1" ht="30" x14ac:dyDescent="0.25">
      <c r="A127" s="230" t="s">
        <v>526</v>
      </c>
      <c r="B127" s="258" t="s">
        <v>324</v>
      </c>
      <c r="C127" s="214" t="s">
        <v>742</v>
      </c>
      <c r="D127" s="210" t="s">
        <v>520</v>
      </c>
      <c r="E127" s="245">
        <v>44012</v>
      </c>
      <c r="F127" s="182" t="s">
        <v>98</v>
      </c>
      <c r="G127" s="263">
        <f>1.82+75.24</f>
        <v>77.059999999999988</v>
      </c>
    </row>
    <row r="128" spans="1:10" s="186" customFormat="1" ht="14.25" x14ac:dyDescent="0.2">
      <c r="A128" s="231" t="s">
        <v>621</v>
      </c>
      <c r="C128" s="252"/>
      <c r="D128" s="252"/>
      <c r="E128" s="252"/>
      <c r="G128" s="267"/>
    </row>
    <row r="129" spans="1:10" s="204" customFormat="1" x14ac:dyDescent="0.25">
      <c r="A129" s="230" t="s">
        <v>527</v>
      </c>
      <c r="B129" s="258" t="s">
        <v>324</v>
      </c>
      <c r="C129" s="214" t="s">
        <v>742</v>
      </c>
      <c r="D129" s="210" t="s">
        <v>520</v>
      </c>
      <c r="E129" s="245">
        <v>44012</v>
      </c>
      <c r="F129" s="182" t="s">
        <v>97</v>
      </c>
      <c r="G129" s="263">
        <v>380</v>
      </c>
    </row>
    <row r="130" spans="1:10" s="204" customFormat="1" ht="30" x14ac:dyDescent="0.25">
      <c r="A130" s="230" t="s">
        <v>528</v>
      </c>
      <c r="B130" s="258" t="s">
        <v>324</v>
      </c>
      <c r="C130" s="214" t="s">
        <v>742</v>
      </c>
      <c r="D130" s="210" t="s">
        <v>520</v>
      </c>
      <c r="E130" s="245">
        <v>44012</v>
      </c>
      <c r="F130" s="182" t="s">
        <v>98</v>
      </c>
      <c r="G130" s="263">
        <f>3.04+125.4</f>
        <v>128.44</v>
      </c>
    </row>
    <row r="131" spans="1:10" s="186" customFormat="1" ht="14.25" x14ac:dyDescent="0.2">
      <c r="A131" s="231" t="s">
        <v>529</v>
      </c>
      <c r="C131" s="252"/>
      <c r="D131" s="252"/>
      <c r="E131" s="252"/>
      <c r="G131" s="267"/>
    </row>
    <row r="132" spans="1:10" s="224" customFormat="1" x14ac:dyDescent="0.25">
      <c r="A132" s="230" t="s">
        <v>530</v>
      </c>
      <c r="B132" s="258" t="s">
        <v>324</v>
      </c>
      <c r="C132" s="214" t="s">
        <v>742</v>
      </c>
      <c r="D132" s="210" t="s">
        <v>520</v>
      </c>
      <c r="E132" s="245">
        <v>44012</v>
      </c>
      <c r="F132" s="182" t="s">
        <v>97</v>
      </c>
      <c r="G132" s="263">
        <v>266</v>
      </c>
    </row>
    <row r="133" spans="1:10" s="224" customFormat="1" ht="30" x14ac:dyDescent="0.25">
      <c r="A133" s="230" t="s">
        <v>531</v>
      </c>
      <c r="B133" s="258" t="s">
        <v>324</v>
      </c>
      <c r="C133" s="214" t="s">
        <v>742</v>
      </c>
      <c r="D133" s="210" t="s">
        <v>520</v>
      </c>
      <c r="E133" s="245">
        <v>44012</v>
      </c>
      <c r="F133" s="182" t="s">
        <v>98</v>
      </c>
      <c r="G133" s="263">
        <f>2.13+87.78</f>
        <v>89.91</v>
      </c>
    </row>
    <row r="134" spans="1:10" s="187" customFormat="1" ht="14.25" x14ac:dyDescent="0.2">
      <c r="A134" s="231" t="s">
        <v>532</v>
      </c>
      <c r="B134" s="186"/>
      <c r="C134" s="252"/>
      <c r="D134" s="252"/>
      <c r="E134" s="252"/>
      <c r="F134" s="186"/>
      <c r="G134" s="267"/>
      <c r="H134" s="186"/>
      <c r="I134" s="186"/>
      <c r="J134" s="186"/>
    </row>
    <row r="135" spans="1:10" s="224" customFormat="1" x14ac:dyDescent="0.25">
      <c r="A135" s="228" t="s">
        <v>533</v>
      </c>
      <c r="B135" s="258" t="s">
        <v>324</v>
      </c>
      <c r="C135" s="214" t="s">
        <v>742</v>
      </c>
      <c r="D135" s="210" t="s">
        <v>520</v>
      </c>
      <c r="E135" s="245">
        <v>44012</v>
      </c>
      <c r="F135" s="182" t="s">
        <v>97</v>
      </c>
      <c r="G135" s="263">
        <v>266</v>
      </c>
    </row>
    <row r="136" spans="1:10" s="224" customFormat="1" ht="30" x14ac:dyDescent="0.25">
      <c r="A136" s="228" t="s">
        <v>534</v>
      </c>
      <c r="B136" s="258" t="s">
        <v>324</v>
      </c>
      <c r="C136" s="214" t="s">
        <v>742</v>
      </c>
      <c r="D136" s="210" t="s">
        <v>520</v>
      </c>
      <c r="E136" s="245">
        <v>44012</v>
      </c>
      <c r="F136" s="182" t="s">
        <v>98</v>
      </c>
      <c r="G136" s="263">
        <v>89.91</v>
      </c>
      <c r="H136" s="204"/>
      <c r="I136" s="204"/>
      <c r="J136" s="204"/>
    </row>
    <row r="137" spans="1:10" s="186" customFormat="1" ht="14.25" x14ac:dyDescent="0.2">
      <c r="A137" s="231" t="s">
        <v>535</v>
      </c>
      <c r="C137" s="252"/>
      <c r="D137" s="252"/>
      <c r="E137" s="252"/>
      <c r="G137" s="267"/>
    </row>
    <row r="138" spans="1:10" s="204" customFormat="1" x14ac:dyDescent="0.25">
      <c r="A138" s="228" t="s">
        <v>536</v>
      </c>
      <c r="B138" s="258" t="s">
        <v>324</v>
      </c>
      <c r="C138" s="214" t="s">
        <v>742</v>
      </c>
      <c r="D138" s="210" t="s">
        <v>520</v>
      </c>
      <c r="E138" s="245">
        <v>44012</v>
      </c>
      <c r="F138" s="182" t="s">
        <v>97</v>
      </c>
      <c r="G138" s="263">
        <v>380</v>
      </c>
    </row>
    <row r="139" spans="1:10" s="204" customFormat="1" ht="30" x14ac:dyDescent="0.25">
      <c r="A139" s="230" t="s">
        <v>537</v>
      </c>
      <c r="B139" s="258" t="s">
        <v>324</v>
      </c>
      <c r="C139" s="214" t="s">
        <v>742</v>
      </c>
      <c r="D139" s="210" t="s">
        <v>520</v>
      </c>
      <c r="E139" s="245">
        <v>44012</v>
      </c>
      <c r="F139" s="182" t="s">
        <v>98</v>
      </c>
      <c r="G139" s="270">
        <v>128.44</v>
      </c>
    </row>
    <row r="140" spans="1:10" s="186" customFormat="1" ht="14.25" x14ac:dyDescent="0.2">
      <c r="A140" s="231" t="s">
        <v>538</v>
      </c>
      <c r="C140" s="252"/>
      <c r="D140" s="252"/>
      <c r="E140" s="252"/>
      <c r="G140" s="267"/>
    </row>
    <row r="141" spans="1:10" s="204" customFormat="1" x14ac:dyDescent="0.25">
      <c r="A141" s="230" t="s">
        <v>539</v>
      </c>
      <c r="B141" s="258" t="s">
        <v>324</v>
      </c>
      <c r="C141" s="214" t="s">
        <v>742</v>
      </c>
      <c r="D141" s="210" t="s">
        <v>520</v>
      </c>
      <c r="E141" s="245">
        <v>44012</v>
      </c>
      <c r="F141" s="182" t="s">
        <v>97</v>
      </c>
      <c r="G141" s="263">
        <v>380</v>
      </c>
      <c r="H141" s="224"/>
      <c r="I141" s="224"/>
      <c r="J141" s="224"/>
    </row>
    <row r="142" spans="1:10" s="204" customFormat="1" ht="30" x14ac:dyDescent="0.25">
      <c r="A142" s="230" t="s">
        <v>540</v>
      </c>
      <c r="B142" s="258" t="s">
        <v>324</v>
      </c>
      <c r="C142" s="214" t="s">
        <v>742</v>
      </c>
      <c r="D142" s="210" t="s">
        <v>520</v>
      </c>
      <c r="E142" s="245">
        <v>44012</v>
      </c>
      <c r="F142" s="182" t="s">
        <v>98</v>
      </c>
      <c r="G142" s="271">
        <v>128.44</v>
      </c>
      <c r="H142" s="224"/>
      <c r="I142" s="224"/>
      <c r="J142" s="224"/>
    </row>
    <row r="143" spans="1:10" s="186" customFormat="1" ht="14.25" x14ac:dyDescent="0.2">
      <c r="A143" s="231" t="s">
        <v>541</v>
      </c>
      <c r="C143" s="252"/>
      <c r="D143" s="252"/>
      <c r="E143" s="252"/>
      <c r="G143" s="267"/>
      <c r="H143" s="187"/>
      <c r="I143" s="187"/>
      <c r="J143" s="187"/>
    </row>
    <row r="144" spans="1:10" s="204" customFormat="1" x14ac:dyDescent="0.25">
      <c r="A144" s="228" t="s">
        <v>542</v>
      </c>
      <c r="B144" s="258" t="s">
        <v>324</v>
      </c>
      <c r="C144" s="214" t="s">
        <v>742</v>
      </c>
      <c r="D144" s="210" t="s">
        <v>468</v>
      </c>
      <c r="E144" s="245">
        <v>44043</v>
      </c>
      <c r="F144" s="182" t="s">
        <v>97</v>
      </c>
      <c r="G144" s="263">
        <v>456</v>
      </c>
      <c r="H144" s="224"/>
      <c r="I144" s="224"/>
      <c r="J144" s="224"/>
    </row>
    <row r="145" spans="1:10" s="204" customFormat="1" ht="30" x14ac:dyDescent="0.25">
      <c r="A145" s="228" t="s">
        <v>543</v>
      </c>
      <c r="B145" s="258" t="s">
        <v>324</v>
      </c>
      <c r="C145" s="214" t="s">
        <v>742</v>
      </c>
      <c r="D145" s="210" t="s">
        <v>468</v>
      </c>
      <c r="E145" s="245">
        <v>44043</v>
      </c>
      <c r="F145" s="182" t="s">
        <v>98</v>
      </c>
      <c r="G145" s="263">
        <f>3.65+150.48</f>
        <v>154.13</v>
      </c>
      <c r="H145" s="224"/>
      <c r="I145" s="224"/>
      <c r="J145" s="224"/>
    </row>
    <row r="146" spans="1:10" s="186" customFormat="1" ht="14.25" x14ac:dyDescent="0.2">
      <c r="A146" s="232" t="s">
        <v>544</v>
      </c>
      <c r="B146" s="187"/>
      <c r="C146" s="253"/>
      <c r="D146" s="253"/>
      <c r="E146" s="253"/>
      <c r="F146" s="187"/>
      <c r="G146" s="268"/>
    </row>
    <row r="147" spans="1:10" s="204" customFormat="1" x14ac:dyDescent="0.25">
      <c r="A147" s="228" t="s">
        <v>545</v>
      </c>
      <c r="B147" s="258" t="s">
        <v>324</v>
      </c>
      <c r="C147" s="214" t="s">
        <v>742</v>
      </c>
      <c r="D147" s="210" t="s">
        <v>468</v>
      </c>
      <c r="E147" s="245">
        <v>44043</v>
      </c>
      <c r="F147" s="182" t="s">
        <v>97</v>
      </c>
      <c r="G147" s="263">
        <v>133</v>
      </c>
    </row>
    <row r="148" spans="1:10" s="204" customFormat="1" ht="30" x14ac:dyDescent="0.25">
      <c r="A148" s="228" t="s">
        <v>546</v>
      </c>
      <c r="B148" s="258" t="s">
        <v>324</v>
      </c>
      <c r="C148" s="214" t="s">
        <v>742</v>
      </c>
      <c r="D148" s="210" t="s">
        <v>468</v>
      </c>
      <c r="E148" s="245">
        <v>44043</v>
      </c>
      <c r="F148" s="182" t="s">
        <v>98</v>
      </c>
      <c r="G148" s="263">
        <f>1.06+43.89</f>
        <v>44.95</v>
      </c>
    </row>
    <row r="149" spans="1:10" s="186" customFormat="1" ht="14.25" x14ac:dyDescent="0.2">
      <c r="A149" s="231" t="s">
        <v>620</v>
      </c>
      <c r="C149" s="252"/>
      <c r="D149" s="252"/>
      <c r="E149" s="252"/>
      <c r="G149" s="267"/>
    </row>
    <row r="150" spans="1:10" s="224" customFormat="1" x14ac:dyDescent="0.25">
      <c r="A150" s="230" t="s">
        <v>547</v>
      </c>
      <c r="B150" s="258" t="s">
        <v>324</v>
      </c>
      <c r="C150" s="214" t="s">
        <v>743</v>
      </c>
      <c r="D150" s="210" t="s">
        <v>468</v>
      </c>
      <c r="E150" s="245">
        <v>44043</v>
      </c>
      <c r="F150" s="182" t="s">
        <v>97</v>
      </c>
      <c r="G150" s="263">
        <v>532</v>
      </c>
      <c r="H150" s="204"/>
      <c r="I150" s="204"/>
      <c r="J150" s="204"/>
    </row>
    <row r="151" spans="1:10" s="224" customFormat="1" ht="30" x14ac:dyDescent="0.25">
      <c r="A151" s="230" t="s">
        <v>548</v>
      </c>
      <c r="B151" s="258" t="s">
        <v>324</v>
      </c>
      <c r="C151" s="214" t="s">
        <v>743</v>
      </c>
      <c r="D151" s="210" t="s">
        <v>468</v>
      </c>
      <c r="E151" s="245">
        <v>44043</v>
      </c>
      <c r="F151" s="182" t="s">
        <v>98</v>
      </c>
      <c r="G151" s="263">
        <f>4.26+175.56</f>
        <v>179.82</v>
      </c>
      <c r="H151" s="204"/>
      <c r="I151" s="204"/>
      <c r="J151" s="204"/>
    </row>
    <row r="152" spans="1:10" s="186" customFormat="1" ht="14.25" x14ac:dyDescent="0.2">
      <c r="A152" s="231" t="s">
        <v>549</v>
      </c>
      <c r="C152" s="252"/>
      <c r="D152" s="252"/>
      <c r="E152" s="252"/>
      <c r="G152" s="267"/>
    </row>
    <row r="153" spans="1:10" s="204" customFormat="1" x14ac:dyDescent="0.25">
      <c r="A153" s="230" t="s">
        <v>550</v>
      </c>
      <c r="B153" s="258" t="s">
        <v>324</v>
      </c>
      <c r="C153" s="214" t="s">
        <v>743</v>
      </c>
      <c r="D153" s="210" t="s">
        <v>468</v>
      </c>
      <c r="E153" s="245">
        <v>44043</v>
      </c>
      <c r="F153" s="182" t="s">
        <v>97</v>
      </c>
      <c r="G153" s="263">
        <v>304</v>
      </c>
    </row>
    <row r="154" spans="1:10" s="204" customFormat="1" ht="30" x14ac:dyDescent="0.25">
      <c r="A154" s="230" t="s">
        <v>551</v>
      </c>
      <c r="B154" s="258" t="s">
        <v>324</v>
      </c>
      <c r="C154" s="214" t="s">
        <v>743</v>
      </c>
      <c r="D154" s="210" t="s">
        <v>468</v>
      </c>
      <c r="E154" s="245">
        <v>44043</v>
      </c>
      <c r="F154" s="182" t="s">
        <v>98</v>
      </c>
      <c r="G154" s="263">
        <f>2.43+100.32</f>
        <v>102.75</v>
      </c>
    </row>
    <row r="155" spans="1:10" s="187" customFormat="1" ht="14.25" x14ac:dyDescent="0.2">
      <c r="A155" s="231" t="s">
        <v>552</v>
      </c>
      <c r="B155" s="186"/>
      <c r="C155" s="252"/>
      <c r="D155" s="252"/>
      <c r="E155" s="252"/>
      <c r="F155" s="186"/>
      <c r="G155" s="267"/>
      <c r="H155" s="186"/>
      <c r="I155" s="186"/>
      <c r="J155" s="186"/>
    </row>
    <row r="156" spans="1:10" s="204" customFormat="1" x14ac:dyDescent="0.25">
      <c r="A156" s="230" t="s">
        <v>553</v>
      </c>
      <c r="B156" s="258" t="s">
        <v>324</v>
      </c>
      <c r="C156" s="214" t="s">
        <v>743</v>
      </c>
      <c r="D156" s="210" t="s">
        <v>468</v>
      </c>
      <c r="E156" s="245">
        <v>44043</v>
      </c>
      <c r="F156" s="182" t="s">
        <v>97</v>
      </c>
      <c r="G156" s="263">
        <v>76</v>
      </c>
    </row>
    <row r="157" spans="1:10" s="204" customFormat="1" ht="30" x14ac:dyDescent="0.25">
      <c r="A157" s="230" t="s">
        <v>554</v>
      </c>
      <c r="B157" s="258" t="s">
        <v>324</v>
      </c>
      <c r="C157" s="214" t="s">
        <v>743</v>
      </c>
      <c r="D157" s="210" t="s">
        <v>468</v>
      </c>
      <c r="E157" s="245">
        <v>44043</v>
      </c>
      <c r="F157" s="182" t="s">
        <v>98</v>
      </c>
      <c r="G157" s="263">
        <f>0.61+25.08</f>
        <v>25.689999999999998</v>
      </c>
    </row>
    <row r="158" spans="1:10" s="186" customFormat="1" ht="14.25" x14ac:dyDescent="0.2">
      <c r="A158" s="231" t="s">
        <v>555</v>
      </c>
      <c r="C158" s="252"/>
      <c r="D158" s="252"/>
      <c r="E158" s="252"/>
      <c r="G158" s="267"/>
    </row>
    <row r="159" spans="1:10" s="204" customFormat="1" x14ac:dyDescent="0.25">
      <c r="A159" s="230" t="s">
        <v>556</v>
      </c>
      <c r="B159" s="258" t="s">
        <v>324</v>
      </c>
      <c r="C159" s="214" t="s">
        <v>743</v>
      </c>
      <c r="D159" s="210" t="s">
        <v>468</v>
      </c>
      <c r="E159" s="245">
        <v>44043</v>
      </c>
      <c r="F159" s="182" t="s">
        <v>97</v>
      </c>
      <c r="G159" s="263">
        <v>608</v>
      </c>
      <c r="H159" s="224"/>
      <c r="I159" s="224"/>
      <c r="J159" s="224"/>
    </row>
    <row r="160" spans="1:10" s="204" customFormat="1" ht="30" x14ac:dyDescent="0.25">
      <c r="A160" s="230" t="s">
        <v>557</v>
      </c>
      <c r="B160" s="258" t="s">
        <v>324</v>
      </c>
      <c r="C160" s="214" t="s">
        <v>743</v>
      </c>
      <c r="D160" s="210" t="s">
        <v>468</v>
      </c>
      <c r="E160" s="245">
        <v>44043</v>
      </c>
      <c r="F160" s="182" t="s">
        <v>98</v>
      </c>
      <c r="G160" s="263">
        <f>4.86+200.64</f>
        <v>205.5</v>
      </c>
      <c r="H160" s="224"/>
      <c r="I160" s="224"/>
      <c r="J160" s="224"/>
    </row>
    <row r="161" spans="1:10" s="186" customFormat="1" ht="14.25" x14ac:dyDescent="0.2">
      <c r="A161" s="231" t="s">
        <v>558</v>
      </c>
      <c r="C161" s="252"/>
      <c r="D161" s="252"/>
      <c r="E161" s="252"/>
      <c r="G161" s="267"/>
    </row>
    <row r="162" spans="1:10" s="204" customFormat="1" x14ac:dyDescent="0.25">
      <c r="A162" s="228" t="s">
        <v>559</v>
      </c>
      <c r="B162" s="258" t="s">
        <v>324</v>
      </c>
      <c r="C162" s="214" t="s">
        <v>744</v>
      </c>
      <c r="D162" s="210" t="s">
        <v>471</v>
      </c>
      <c r="E162" s="245">
        <v>44074</v>
      </c>
      <c r="F162" s="182" t="s">
        <v>97</v>
      </c>
      <c r="G162" s="263">
        <v>152</v>
      </c>
    </row>
    <row r="163" spans="1:10" s="204" customFormat="1" ht="30" x14ac:dyDescent="0.25">
      <c r="A163" s="228" t="s">
        <v>560</v>
      </c>
      <c r="B163" s="258" t="s">
        <v>324</v>
      </c>
      <c r="C163" s="214" t="s">
        <v>744</v>
      </c>
      <c r="D163" s="210" t="s">
        <v>471</v>
      </c>
      <c r="E163" s="245">
        <v>44074</v>
      </c>
      <c r="F163" s="182" t="s">
        <v>98</v>
      </c>
      <c r="G163" s="263">
        <f>1.22+50.16</f>
        <v>51.379999999999995</v>
      </c>
    </row>
    <row r="164" spans="1:10" s="186" customFormat="1" ht="14.25" x14ac:dyDescent="0.2">
      <c r="A164" s="231" t="s">
        <v>561</v>
      </c>
      <c r="C164" s="252"/>
      <c r="D164" s="252"/>
      <c r="E164" s="252"/>
      <c r="G164" s="267"/>
      <c r="H164" s="187"/>
      <c r="I164" s="187"/>
      <c r="J164" s="187"/>
    </row>
    <row r="165" spans="1:10" s="204" customFormat="1" x14ac:dyDescent="0.25">
      <c r="A165" s="230" t="s">
        <v>562</v>
      </c>
      <c r="B165" s="258" t="s">
        <v>324</v>
      </c>
      <c r="C165" s="214" t="s">
        <v>744</v>
      </c>
      <c r="D165" s="210" t="s">
        <v>471</v>
      </c>
      <c r="E165" s="245">
        <v>44074</v>
      </c>
      <c r="F165" s="182" t="s">
        <v>97</v>
      </c>
      <c r="G165" s="263">
        <v>380</v>
      </c>
    </row>
    <row r="166" spans="1:10" s="204" customFormat="1" ht="30" x14ac:dyDescent="0.25">
      <c r="A166" s="230" t="s">
        <v>563</v>
      </c>
      <c r="B166" s="258" t="s">
        <v>324</v>
      </c>
      <c r="C166" s="214" t="s">
        <v>744</v>
      </c>
      <c r="D166" s="210" t="s">
        <v>471</v>
      </c>
      <c r="E166" s="245">
        <v>44074</v>
      </c>
      <c r="F166" s="182" t="s">
        <v>98</v>
      </c>
      <c r="G166" s="263">
        <f>3.04+125.4</f>
        <v>128.44</v>
      </c>
    </row>
    <row r="167" spans="1:10" s="186" customFormat="1" ht="14.25" x14ac:dyDescent="0.2">
      <c r="A167" s="232" t="s">
        <v>564</v>
      </c>
      <c r="B167" s="187"/>
      <c r="C167" s="253"/>
      <c r="D167" s="253"/>
      <c r="E167" s="253"/>
      <c r="F167" s="187"/>
      <c r="G167" s="268"/>
    </row>
    <row r="168" spans="1:10" s="204" customFormat="1" x14ac:dyDescent="0.25">
      <c r="A168" s="230" t="s">
        <v>565</v>
      </c>
      <c r="B168" s="258" t="s">
        <v>324</v>
      </c>
      <c r="C168" s="214" t="s">
        <v>744</v>
      </c>
      <c r="D168" s="210" t="s">
        <v>471</v>
      </c>
      <c r="E168" s="245">
        <v>44074</v>
      </c>
      <c r="F168" s="182" t="s">
        <v>97</v>
      </c>
      <c r="G168" s="263">
        <v>247</v>
      </c>
    </row>
    <row r="169" spans="1:10" s="204" customFormat="1" ht="30" x14ac:dyDescent="0.25">
      <c r="A169" s="230" t="s">
        <v>566</v>
      </c>
      <c r="B169" s="258" t="s">
        <v>324</v>
      </c>
      <c r="C169" s="214" t="s">
        <v>744</v>
      </c>
      <c r="D169" s="210" t="s">
        <v>471</v>
      </c>
      <c r="E169" s="245">
        <v>44074</v>
      </c>
      <c r="F169" s="182" t="s">
        <v>98</v>
      </c>
      <c r="G169" s="263">
        <f>1.98+81.51</f>
        <v>83.490000000000009</v>
      </c>
    </row>
    <row r="170" spans="1:10" s="186" customFormat="1" ht="14.25" x14ac:dyDescent="0.2">
      <c r="A170" s="231" t="s">
        <v>619</v>
      </c>
      <c r="C170" s="252"/>
      <c r="D170" s="252"/>
      <c r="E170" s="252"/>
      <c r="G170" s="267"/>
    </row>
    <row r="171" spans="1:10" s="204" customFormat="1" x14ac:dyDescent="0.25">
      <c r="A171" s="230" t="s">
        <v>565</v>
      </c>
      <c r="B171" s="258" t="s">
        <v>324</v>
      </c>
      <c r="C171" s="214" t="s">
        <v>744</v>
      </c>
      <c r="D171" s="210" t="s">
        <v>471</v>
      </c>
      <c r="E171" s="245">
        <v>44074</v>
      </c>
      <c r="F171" s="182" t="s">
        <v>97</v>
      </c>
      <c r="G171" s="263">
        <v>760</v>
      </c>
    </row>
    <row r="172" spans="1:10" s="204" customFormat="1" ht="30" x14ac:dyDescent="0.25">
      <c r="A172" s="230" t="s">
        <v>566</v>
      </c>
      <c r="B172" s="258" t="s">
        <v>324</v>
      </c>
      <c r="C172" s="214" t="s">
        <v>744</v>
      </c>
      <c r="D172" s="210" t="s">
        <v>471</v>
      </c>
      <c r="E172" s="245">
        <v>44074</v>
      </c>
      <c r="F172" s="182" t="s">
        <v>98</v>
      </c>
      <c r="G172" s="263">
        <f>6.08+250.8</f>
        <v>256.88</v>
      </c>
    </row>
    <row r="173" spans="1:10" s="186" customFormat="1" ht="14.25" x14ac:dyDescent="0.2">
      <c r="A173" s="231" t="s">
        <v>567</v>
      </c>
      <c r="C173" s="252"/>
      <c r="D173" s="252"/>
      <c r="E173" s="252"/>
      <c r="G173" s="267"/>
    </row>
    <row r="174" spans="1:10" s="224" customFormat="1" x14ac:dyDescent="0.25">
      <c r="A174" s="230" t="s">
        <v>568</v>
      </c>
      <c r="B174" s="258" t="s">
        <v>324</v>
      </c>
      <c r="C174" s="214" t="s">
        <v>744</v>
      </c>
      <c r="D174" s="210" t="s">
        <v>471</v>
      </c>
      <c r="E174" s="245">
        <v>44074</v>
      </c>
      <c r="F174" s="182" t="s">
        <v>97</v>
      </c>
      <c r="G174" s="263">
        <v>342</v>
      </c>
      <c r="H174" s="204"/>
      <c r="I174" s="204"/>
      <c r="J174" s="204"/>
    </row>
    <row r="175" spans="1:10" s="224" customFormat="1" ht="30" x14ac:dyDescent="0.25">
      <c r="A175" s="230" t="s">
        <v>569</v>
      </c>
      <c r="B175" s="258" t="s">
        <v>324</v>
      </c>
      <c r="C175" s="214" t="s">
        <v>744</v>
      </c>
      <c r="D175" s="210" t="s">
        <v>471</v>
      </c>
      <c r="E175" s="245">
        <v>44074</v>
      </c>
      <c r="F175" s="182" t="s">
        <v>98</v>
      </c>
      <c r="G175" s="263">
        <f>2.74+112.86</f>
        <v>115.6</v>
      </c>
      <c r="H175" s="204"/>
      <c r="I175" s="204"/>
      <c r="J175" s="204"/>
    </row>
    <row r="176" spans="1:10" s="187" customFormat="1" ht="14.25" x14ac:dyDescent="0.2">
      <c r="A176" s="231" t="s">
        <v>570</v>
      </c>
      <c r="B176" s="186"/>
      <c r="C176" s="252"/>
      <c r="D176" s="252"/>
      <c r="E176" s="252"/>
      <c r="F176" s="186"/>
      <c r="G176" s="267"/>
      <c r="H176" s="186"/>
      <c r="I176" s="186"/>
      <c r="J176" s="186"/>
    </row>
    <row r="177" spans="1:10" s="204" customFormat="1" x14ac:dyDescent="0.25">
      <c r="A177" s="230" t="s">
        <v>571</v>
      </c>
      <c r="B177" s="258" t="s">
        <v>324</v>
      </c>
      <c r="C177" s="214" t="s">
        <v>744</v>
      </c>
      <c r="D177" s="210" t="s">
        <v>471</v>
      </c>
      <c r="E177" s="245">
        <v>44074</v>
      </c>
      <c r="F177" s="182" t="s">
        <v>97</v>
      </c>
      <c r="G177" s="263">
        <v>627</v>
      </c>
    </row>
    <row r="178" spans="1:10" s="204" customFormat="1" ht="30" x14ac:dyDescent="0.25">
      <c r="A178" s="230" t="s">
        <v>572</v>
      </c>
      <c r="B178" s="258" t="s">
        <v>324</v>
      </c>
      <c r="C178" s="214" t="s">
        <v>744</v>
      </c>
      <c r="D178" s="210" t="s">
        <v>471</v>
      </c>
      <c r="E178" s="245">
        <v>44074</v>
      </c>
      <c r="F178" s="182" t="s">
        <v>98</v>
      </c>
      <c r="G178" s="263">
        <f>5.02+206.91</f>
        <v>211.93</v>
      </c>
    </row>
    <row r="179" spans="1:10" s="186" customFormat="1" ht="14.25" x14ac:dyDescent="0.2">
      <c r="A179" s="231" t="s">
        <v>573</v>
      </c>
      <c r="C179" s="252"/>
      <c r="D179" s="252"/>
      <c r="E179" s="252"/>
      <c r="G179" s="267"/>
    </row>
    <row r="180" spans="1:10" s="204" customFormat="1" x14ac:dyDescent="0.25">
      <c r="A180" s="230" t="s">
        <v>574</v>
      </c>
      <c r="B180" s="258" t="s">
        <v>324</v>
      </c>
      <c r="C180" s="214" t="s">
        <v>744</v>
      </c>
      <c r="D180" s="210" t="s">
        <v>471</v>
      </c>
      <c r="E180" s="245">
        <v>44074</v>
      </c>
      <c r="F180" s="182" t="s">
        <v>97</v>
      </c>
      <c r="G180" s="263">
        <v>684</v>
      </c>
    </row>
    <row r="181" spans="1:10" s="204" customFormat="1" ht="30" x14ac:dyDescent="0.25">
      <c r="A181" s="230" t="s">
        <v>575</v>
      </c>
      <c r="B181" s="258" t="s">
        <v>324</v>
      </c>
      <c r="C181" s="214" t="s">
        <v>744</v>
      </c>
      <c r="D181" s="210" t="s">
        <v>471</v>
      </c>
      <c r="E181" s="245">
        <v>44074</v>
      </c>
      <c r="F181" s="182" t="s">
        <v>98</v>
      </c>
      <c r="G181" s="263">
        <f>5.47+225.72</f>
        <v>231.19</v>
      </c>
    </row>
    <row r="182" spans="1:10" s="186" customFormat="1" ht="14.25" x14ac:dyDescent="0.2">
      <c r="A182" s="231" t="s">
        <v>576</v>
      </c>
      <c r="C182" s="252"/>
      <c r="D182" s="252"/>
      <c r="E182" s="252"/>
      <c r="G182" s="267"/>
    </row>
    <row r="183" spans="1:10" s="204" customFormat="1" x14ac:dyDescent="0.25">
      <c r="A183" s="230" t="s">
        <v>577</v>
      </c>
      <c r="B183" s="258" t="s">
        <v>324</v>
      </c>
      <c r="C183" s="214" t="s">
        <v>744</v>
      </c>
      <c r="D183" s="210" t="s">
        <v>471</v>
      </c>
      <c r="E183" s="245">
        <v>44074</v>
      </c>
      <c r="F183" s="182" t="s">
        <v>97</v>
      </c>
      <c r="G183" s="263">
        <v>304</v>
      </c>
      <c r="H183" s="224"/>
      <c r="I183" s="224"/>
      <c r="J183" s="224"/>
    </row>
    <row r="184" spans="1:10" s="204" customFormat="1" ht="30" x14ac:dyDescent="0.25">
      <c r="A184" s="230" t="s">
        <v>578</v>
      </c>
      <c r="B184" s="258" t="s">
        <v>324</v>
      </c>
      <c r="C184" s="214" t="s">
        <v>744</v>
      </c>
      <c r="D184" s="210" t="s">
        <v>471</v>
      </c>
      <c r="E184" s="245">
        <v>44074</v>
      </c>
      <c r="F184" s="182" t="s">
        <v>98</v>
      </c>
      <c r="G184" s="263">
        <f>2.43+100.32</f>
        <v>102.75</v>
      </c>
      <c r="H184" s="224"/>
      <c r="I184" s="224"/>
      <c r="J184" s="224"/>
    </row>
    <row r="185" spans="1:10" s="186" customFormat="1" ht="14.25" x14ac:dyDescent="0.2">
      <c r="A185" s="231" t="s">
        <v>579</v>
      </c>
      <c r="C185" s="252"/>
      <c r="D185" s="252"/>
      <c r="E185" s="252"/>
      <c r="G185" s="267"/>
      <c r="H185" s="187"/>
      <c r="I185" s="187"/>
      <c r="J185" s="187"/>
    </row>
    <row r="186" spans="1:10" s="204" customFormat="1" x14ac:dyDescent="0.25">
      <c r="A186" s="228" t="s">
        <v>580</v>
      </c>
      <c r="B186" s="258" t="s">
        <v>324</v>
      </c>
      <c r="C186" s="214" t="s">
        <v>745</v>
      </c>
      <c r="D186" s="210" t="s">
        <v>476</v>
      </c>
      <c r="E186" s="245">
        <v>44104</v>
      </c>
      <c r="F186" s="182" t="s">
        <v>97</v>
      </c>
      <c r="G186" s="263">
        <v>190</v>
      </c>
    </row>
    <row r="187" spans="1:10" s="204" customFormat="1" ht="30" x14ac:dyDescent="0.25">
      <c r="A187" s="228" t="s">
        <v>581</v>
      </c>
      <c r="B187" s="258" t="s">
        <v>324</v>
      </c>
      <c r="C187" s="214" t="s">
        <v>745</v>
      </c>
      <c r="D187" s="210" t="s">
        <v>476</v>
      </c>
      <c r="E187" s="245">
        <v>44104</v>
      </c>
      <c r="F187" s="182" t="s">
        <v>98</v>
      </c>
      <c r="G187" s="263">
        <f>1.52+62.7</f>
        <v>64.22</v>
      </c>
    </row>
    <row r="188" spans="1:10" s="186" customFormat="1" ht="14.25" x14ac:dyDescent="0.2">
      <c r="A188" s="232" t="s">
        <v>582</v>
      </c>
      <c r="B188" s="187"/>
      <c r="C188" s="253"/>
      <c r="D188" s="253"/>
      <c r="E188" s="253"/>
      <c r="F188" s="187"/>
      <c r="G188" s="268"/>
    </row>
    <row r="189" spans="1:10" s="204" customFormat="1" x14ac:dyDescent="0.25">
      <c r="A189" s="230" t="s">
        <v>583</v>
      </c>
      <c r="B189" s="258" t="s">
        <v>324</v>
      </c>
      <c r="C189" s="214" t="s">
        <v>745</v>
      </c>
      <c r="D189" s="210" t="s">
        <v>476</v>
      </c>
      <c r="E189" s="245">
        <v>44104</v>
      </c>
      <c r="F189" s="182" t="s">
        <v>97</v>
      </c>
      <c r="G189" s="263">
        <v>304</v>
      </c>
    </row>
    <row r="190" spans="1:10" s="204" customFormat="1" ht="30" x14ac:dyDescent="0.25">
      <c r="A190" s="230" t="s">
        <v>584</v>
      </c>
      <c r="B190" s="258" t="s">
        <v>324</v>
      </c>
      <c r="C190" s="214" t="s">
        <v>745</v>
      </c>
      <c r="D190" s="210" t="s">
        <v>476</v>
      </c>
      <c r="E190" s="245">
        <v>44104</v>
      </c>
      <c r="F190" s="182" t="s">
        <v>98</v>
      </c>
      <c r="G190" s="263">
        <f>2.43+100.32</f>
        <v>102.75</v>
      </c>
    </row>
    <row r="191" spans="1:10" s="186" customFormat="1" ht="14.25" x14ac:dyDescent="0.2">
      <c r="A191" s="231" t="s">
        <v>585</v>
      </c>
      <c r="C191" s="252"/>
      <c r="D191" s="252"/>
      <c r="E191" s="252"/>
      <c r="G191" s="267"/>
    </row>
    <row r="192" spans="1:10" s="204" customFormat="1" x14ac:dyDescent="0.25">
      <c r="A192" s="230" t="s">
        <v>586</v>
      </c>
      <c r="B192" s="258" t="s">
        <v>324</v>
      </c>
      <c r="C192" s="214" t="s">
        <v>745</v>
      </c>
      <c r="D192" s="210" t="s">
        <v>476</v>
      </c>
      <c r="E192" s="245">
        <v>44104</v>
      </c>
      <c r="F192" s="182" t="s">
        <v>97</v>
      </c>
      <c r="G192" s="263">
        <v>152</v>
      </c>
    </row>
    <row r="193" spans="1:10" s="204" customFormat="1" ht="30" x14ac:dyDescent="0.25">
      <c r="A193" s="230" t="s">
        <v>587</v>
      </c>
      <c r="B193" s="258" t="s">
        <v>324</v>
      </c>
      <c r="C193" s="214" t="s">
        <v>745</v>
      </c>
      <c r="D193" s="210" t="s">
        <v>476</v>
      </c>
      <c r="E193" s="245">
        <v>44104</v>
      </c>
      <c r="F193" s="182" t="s">
        <v>98</v>
      </c>
      <c r="G193" s="263">
        <f>1.22+50.16</f>
        <v>51.379999999999995</v>
      </c>
    </row>
    <row r="194" spans="1:10" s="186" customFormat="1" ht="14.25" x14ac:dyDescent="0.2">
      <c r="A194" s="231" t="s">
        <v>655</v>
      </c>
      <c r="C194" s="252"/>
      <c r="D194" s="252"/>
      <c r="E194" s="252"/>
      <c r="G194" s="267"/>
    </row>
    <row r="195" spans="1:10" s="204" customFormat="1" x14ac:dyDescent="0.25">
      <c r="A195" s="230" t="s">
        <v>588</v>
      </c>
      <c r="B195" s="258" t="s">
        <v>324</v>
      </c>
      <c r="C195" s="214" t="s">
        <v>745</v>
      </c>
      <c r="D195" s="210" t="s">
        <v>476</v>
      </c>
      <c r="E195" s="245">
        <v>44104</v>
      </c>
      <c r="F195" s="182" t="s">
        <v>97</v>
      </c>
      <c r="G195" s="263">
        <v>152</v>
      </c>
    </row>
    <row r="196" spans="1:10" s="204" customFormat="1" ht="30" x14ac:dyDescent="0.25">
      <c r="A196" s="230" t="s">
        <v>589</v>
      </c>
      <c r="B196" s="258" t="s">
        <v>324</v>
      </c>
      <c r="C196" s="214" t="s">
        <v>745</v>
      </c>
      <c r="D196" s="210" t="s">
        <v>476</v>
      </c>
      <c r="E196" s="245">
        <v>44104</v>
      </c>
      <c r="F196" s="182" t="s">
        <v>98</v>
      </c>
      <c r="G196" s="263">
        <v>51.38</v>
      </c>
    </row>
    <row r="197" spans="1:10" s="186" customFormat="1" ht="14.25" x14ac:dyDescent="0.2">
      <c r="A197" s="231" t="s">
        <v>590</v>
      </c>
      <c r="C197" s="252"/>
      <c r="D197" s="252"/>
      <c r="E197" s="252"/>
      <c r="G197" s="267"/>
    </row>
    <row r="198" spans="1:10" s="204" customFormat="1" x14ac:dyDescent="0.25">
      <c r="A198" s="230" t="s">
        <v>591</v>
      </c>
      <c r="B198" s="258" t="s">
        <v>324</v>
      </c>
      <c r="C198" s="214" t="s">
        <v>745</v>
      </c>
      <c r="D198" s="210" t="s">
        <v>476</v>
      </c>
      <c r="E198" s="245">
        <v>44104</v>
      </c>
      <c r="F198" s="182" t="s">
        <v>97</v>
      </c>
      <c r="G198" s="263">
        <v>494</v>
      </c>
    </row>
    <row r="199" spans="1:10" s="204" customFormat="1" ht="30" x14ac:dyDescent="0.25">
      <c r="A199" s="230" t="s">
        <v>592</v>
      </c>
      <c r="B199" s="258" t="s">
        <v>324</v>
      </c>
      <c r="C199" s="214" t="s">
        <v>745</v>
      </c>
      <c r="D199" s="210" t="s">
        <v>476</v>
      </c>
      <c r="E199" s="245">
        <v>44104</v>
      </c>
      <c r="F199" s="182" t="s">
        <v>98</v>
      </c>
      <c r="G199" s="263">
        <f>3.95+163.02</f>
        <v>166.97</v>
      </c>
    </row>
    <row r="200" spans="1:10" s="186" customFormat="1" ht="14.25" x14ac:dyDescent="0.2">
      <c r="A200" s="231" t="s">
        <v>593</v>
      </c>
      <c r="C200" s="252"/>
      <c r="D200" s="252"/>
      <c r="E200" s="252"/>
      <c r="G200" s="267"/>
    </row>
    <row r="201" spans="1:10" s="204" customFormat="1" x14ac:dyDescent="0.25">
      <c r="A201" s="227" t="s">
        <v>594</v>
      </c>
      <c r="B201" s="258" t="s">
        <v>324</v>
      </c>
      <c r="C201" s="214" t="s">
        <v>745</v>
      </c>
      <c r="D201" s="210" t="s">
        <v>476</v>
      </c>
      <c r="E201" s="245">
        <v>44104</v>
      </c>
      <c r="F201" s="182" t="s">
        <v>97</v>
      </c>
      <c r="G201" s="263">
        <v>988</v>
      </c>
    </row>
    <row r="202" spans="1:10" s="204" customFormat="1" ht="30" x14ac:dyDescent="0.25">
      <c r="A202" s="227" t="s">
        <v>595</v>
      </c>
      <c r="B202" s="258" t="s">
        <v>324</v>
      </c>
      <c r="C202" s="214" t="s">
        <v>745</v>
      </c>
      <c r="D202" s="210" t="s">
        <v>476</v>
      </c>
      <c r="E202" s="245">
        <v>44104</v>
      </c>
      <c r="F202" s="182" t="s">
        <v>98</v>
      </c>
      <c r="G202" s="263">
        <f>7.9+326.04</f>
        <v>333.94</v>
      </c>
    </row>
    <row r="203" spans="1:10" s="186" customFormat="1" ht="14.25" x14ac:dyDescent="0.2">
      <c r="A203" s="231" t="s">
        <v>596</v>
      </c>
      <c r="C203" s="252"/>
      <c r="D203" s="252"/>
      <c r="E203" s="252"/>
      <c r="G203" s="267"/>
    </row>
    <row r="204" spans="1:10" s="224" customFormat="1" x14ac:dyDescent="0.25">
      <c r="A204" s="230" t="s">
        <v>597</v>
      </c>
      <c r="B204" s="258" t="s">
        <v>324</v>
      </c>
      <c r="C204" s="214" t="s">
        <v>745</v>
      </c>
      <c r="D204" s="210" t="s">
        <v>476</v>
      </c>
      <c r="E204" s="245">
        <v>44104</v>
      </c>
      <c r="F204" s="182" t="s">
        <v>97</v>
      </c>
      <c r="G204" s="263">
        <v>380</v>
      </c>
      <c r="H204" s="204"/>
      <c r="I204" s="204"/>
      <c r="J204" s="204"/>
    </row>
    <row r="205" spans="1:10" s="224" customFormat="1" ht="30" x14ac:dyDescent="0.25">
      <c r="A205" s="230" t="s">
        <v>598</v>
      </c>
      <c r="B205" s="258" t="s">
        <v>324</v>
      </c>
      <c r="C205" s="214" t="s">
        <v>745</v>
      </c>
      <c r="D205" s="210" t="s">
        <v>476</v>
      </c>
      <c r="E205" s="245">
        <v>44104</v>
      </c>
      <c r="F205" s="182" t="s">
        <v>98</v>
      </c>
      <c r="G205" s="263">
        <f>3.04+125.4</f>
        <v>128.44</v>
      </c>
      <c r="H205" s="204"/>
      <c r="I205" s="204"/>
      <c r="J205" s="204"/>
    </row>
    <row r="206" spans="1:10" s="187" customFormat="1" ht="14.25" x14ac:dyDescent="0.2">
      <c r="A206" s="231" t="s">
        <v>599</v>
      </c>
      <c r="B206" s="186"/>
      <c r="C206" s="252"/>
      <c r="D206" s="252"/>
      <c r="E206" s="252"/>
      <c r="F206" s="186"/>
      <c r="G206" s="267"/>
      <c r="H206" s="186"/>
      <c r="I206" s="186"/>
      <c r="J206" s="186"/>
    </row>
    <row r="207" spans="1:10" s="204" customFormat="1" x14ac:dyDescent="0.25">
      <c r="A207" s="230" t="s">
        <v>600</v>
      </c>
      <c r="B207" s="258" t="s">
        <v>324</v>
      </c>
      <c r="C207" s="214" t="s">
        <v>745</v>
      </c>
      <c r="D207" s="210" t="s">
        <v>476</v>
      </c>
      <c r="E207" s="245">
        <v>44104</v>
      </c>
      <c r="F207" s="182" t="s">
        <v>97</v>
      </c>
      <c r="G207" s="263">
        <v>532</v>
      </c>
    </row>
    <row r="208" spans="1:10" s="204" customFormat="1" ht="30" x14ac:dyDescent="0.25">
      <c r="A208" s="230" t="s">
        <v>601</v>
      </c>
      <c r="B208" s="258" t="s">
        <v>324</v>
      </c>
      <c r="C208" s="214" t="s">
        <v>745</v>
      </c>
      <c r="D208" s="210" t="s">
        <v>476</v>
      </c>
      <c r="E208" s="245">
        <v>44104</v>
      </c>
      <c r="F208" s="182" t="s">
        <v>98</v>
      </c>
      <c r="G208" s="263">
        <f>4.26+175.56</f>
        <v>179.82</v>
      </c>
    </row>
    <row r="209" spans="1:10" s="186" customFormat="1" ht="14.25" x14ac:dyDescent="0.2">
      <c r="A209" s="231" t="s">
        <v>602</v>
      </c>
      <c r="C209" s="252"/>
      <c r="D209" s="252"/>
      <c r="E209" s="252"/>
      <c r="G209" s="267"/>
    </row>
    <row r="210" spans="1:10" s="204" customFormat="1" x14ac:dyDescent="0.25">
      <c r="A210" s="230" t="s">
        <v>603</v>
      </c>
      <c r="B210" s="258" t="s">
        <v>324</v>
      </c>
      <c r="C210" s="214" t="s">
        <v>745</v>
      </c>
      <c r="D210" s="210" t="s">
        <v>476</v>
      </c>
      <c r="E210" s="245">
        <v>44104</v>
      </c>
      <c r="F210" s="182" t="s">
        <v>97</v>
      </c>
      <c r="G210" s="263">
        <v>532</v>
      </c>
    </row>
    <row r="211" spans="1:10" s="204" customFormat="1" ht="30" x14ac:dyDescent="0.25">
      <c r="A211" s="230" t="s">
        <v>604</v>
      </c>
      <c r="B211" s="258" t="s">
        <v>324</v>
      </c>
      <c r="C211" s="214" t="s">
        <v>745</v>
      </c>
      <c r="D211" s="210" t="s">
        <v>476</v>
      </c>
      <c r="E211" s="245">
        <v>44104</v>
      </c>
      <c r="F211" s="182" t="s">
        <v>98</v>
      </c>
      <c r="G211" s="263">
        <v>179.82</v>
      </c>
    </row>
    <row r="212" spans="1:10" s="186" customFormat="1" ht="14.25" x14ac:dyDescent="0.2">
      <c r="A212" s="231" t="s">
        <v>605</v>
      </c>
      <c r="C212" s="252"/>
      <c r="D212" s="252"/>
      <c r="E212" s="252"/>
      <c r="G212" s="267"/>
    </row>
    <row r="213" spans="1:10" s="204" customFormat="1" x14ac:dyDescent="0.25">
      <c r="A213" s="230" t="s">
        <v>606</v>
      </c>
      <c r="B213" s="258" t="s">
        <v>324</v>
      </c>
      <c r="C213" s="214" t="s">
        <v>745</v>
      </c>
      <c r="D213" s="210" t="s">
        <v>476</v>
      </c>
      <c r="E213" s="245">
        <v>44104</v>
      </c>
      <c r="F213" s="182" t="s">
        <v>97</v>
      </c>
      <c r="G213" s="263">
        <v>342</v>
      </c>
      <c r="H213" s="224"/>
      <c r="I213" s="224"/>
      <c r="J213" s="224"/>
    </row>
    <row r="214" spans="1:10" s="204" customFormat="1" ht="30" x14ac:dyDescent="0.25">
      <c r="A214" s="230" t="s">
        <v>607</v>
      </c>
      <c r="B214" s="258" t="s">
        <v>324</v>
      </c>
      <c r="C214" s="214" t="s">
        <v>745</v>
      </c>
      <c r="D214" s="210" t="s">
        <v>476</v>
      </c>
      <c r="E214" s="245">
        <v>44104</v>
      </c>
      <c r="F214" s="182" t="s">
        <v>98</v>
      </c>
      <c r="G214" s="263">
        <f>2.74+112.86</f>
        <v>115.6</v>
      </c>
      <c r="H214" s="224"/>
      <c r="I214" s="224"/>
      <c r="J214" s="224"/>
    </row>
    <row r="215" spans="1:10" s="186" customFormat="1" ht="14.25" x14ac:dyDescent="0.2">
      <c r="A215" s="231" t="s">
        <v>608</v>
      </c>
      <c r="C215" s="252"/>
      <c r="D215" s="252"/>
      <c r="E215" s="252"/>
      <c r="G215" s="267"/>
      <c r="H215" s="187"/>
      <c r="I215" s="187"/>
      <c r="J215" s="187"/>
    </row>
    <row r="216" spans="1:10" s="204" customFormat="1" x14ac:dyDescent="0.25">
      <c r="A216" s="228" t="s">
        <v>609</v>
      </c>
      <c r="B216" s="258" t="s">
        <v>324</v>
      </c>
      <c r="C216" s="214" t="s">
        <v>746</v>
      </c>
      <c r="D216" s="210" t="s">
        <v>482</v>
      </c>
      <c r="E216" s="245">
        <v>44134</v>
      </c>
      <c r="F216" s="182" t="s">
        <v>97</v>
      </c>
      <c r="G216" s="263">
        <v>180.5</v>
      </c>
    </row>
    <row r="217" spans="1:10" s="204" customFormat="1" ht="30" x14ac:dyDescent="0.25">
      <c r="A217" s="228" t="s">
        <v>610</v>
      </c>
      <c r="B217" s="258" t="s">
        <v>324</v>
      </c>
      <c r="C217" s="214" t="s">
        <v>746</v>
      </c>
      <c r="D217" s="210" t="s">
        <v>482</v>
      </c>
      <c r="E217" s="245">
        <v>44134</v>
      </c>
      <c r="F217" s="182" t="s">
        <v>98</v>
      </c>
      <c r="G217" s="263">
        <f>1.44+59.57</f>
        <v>61.01</v>
      </c>
    </row>
    <row r="218" spans="1:10" s="187" customFormat="1" ht="14.25" x14ac:dyDescent="0.2">
      <c r="A218" s="232" t="s">
        <v>611</v>
      </c>
      <c r="C218" s="253"/>
      <c r="D218" s="253"/>
      <c r="E218" s="253"/>
      <c r="G218" s="268"/>
      <c r="H218" s="186"/>
      <c r="I218" s="186"/>
      <c r="J218" s="186"/>
    </row>
    <row r="219" spans="1:10" s="204" customFormat="1" x14ac:dyDescent="0.25">
      <c r="A219" s="230" t="s">
        <v>612</v>
      </c>
      <c r="B219" s="258" t="s">
        <v>324</v>
      </c>
      <c r="C219" s="214" t="s">
        <v>746</v>
      </c>
      <c r="D219" s="210" t="s">
        <v>482</v>
      </c>
      <c r="E219" s="245">
        <v>44134</v>
      </c>
      <c r="F219" s="182" t="s">
        <v>97</v>
      </c>
      <c r="G219" s="263">
        <v>247</v>
      </c>
    </row>
    <row r="220" spans="1:10" s="204" customFormat="1" ht="30" x14ac:dyDescent="0.25">
      <c r="A220" s="230" t="s">
        <v>613</v>
      </c>
      <c r="B220" s="258" t="s">
        <v>324</v>
      </c>
      <c r="C220" s="214" t="s">
        <v>746</v>
      </c>
      <c r="D220" s="210" t="s">
        <v>482</v>
      </c>
      <c r="E220" s="245">
        <v>44134</v>
      </c>
      <c r="F220" s="182" t="s">
        <v>98</v>
      </c>
      <c r="G220" s="263">
        <f>1.98+81.51</f>
        <v>83.490000000000009</v>
      </c>
    </row>
    <row r="221" spans="1:10" s="186" customFormat="1" ht="14.25" x14ac:dyDescent="0.2">
      <c r="A221" s="231" t="s">
        <v>614</v>
      </c>
      <c r="C221" s="252"/>
      <c r="D221" s="252"/>
      <c r="E221" s="252"/>
      <c r="G221" s="267"/>
    </row>
    <row r="222" spans="1:10" s="204" customFormat="1" x14ac:dyDescent="0.25">
      <c r="A222" s="230" t="s">
        <v>615</v>
      </c>
      <c r="B222" s="258" t="s">
        <v>324</v>
      </c>
      <c r="C222" s="214" t="s">
        <v>746</v>
      </c>
      <c r="D222" s="210" t="s">
        <v>482</v>
      </c>
      <c r="E222" s="245">
        <v>44134</v>
      </c>
      <c r="F222" s="182" t="s">
        <v>97</v>
      </c>
      <c r="G222" s="263">
        <v>304</v>
      </c>
    </row>
    <row r="223" spans="1:10" s="204" customFormat="1" ht="30" x14ac:dyDescent="0.25">
      <c r="A223" s="230" t="s">
        <v>616</v>
      </c>
      <c r="B223" s="258" t="s">
        <v>324</v>
      </c>
      <c r="C223" s="214" t="s">
        <v>746</v>
      </c>
      <c r="D223" s="210" t="s">
        <v>482</v>
      </c>
      <c r="E223" s="245">
        <v>44134</v>
      </c>
      <c r="F223" s="182" t="s">
        <v>98</v>
      </c>
      <c r="G223" s="263">
        <f>2.43+100.32</f>
        <v>102.75</v>
      </c>
    </row>
    <row r="224" spans="1:10" s="186" customFormat="1" ht="14.25" x14ac:dyDescent="0.2">
      <c r="A224" s="231" t="s">
        <v>654</v>
      </c>
      <c r="C224" s="252"/>
      <c r="D224" s="252"/>
      <c r="E224" s="252"/>
      <c r="G224" s="267"/>
    </row>
    <row r="225" spans="1:10" s="204" customFormat="1" x14ac:dyDescent="0.25">
      <c r="A225" s="230" t="s">
        <v>617</v>
      </c>
      <c r="B225" s="258" t="s">
        <v>324</v>
      </c>
      <c r="C225" s="214" t="s">
        <v>746</v>
      </c>
      <c r="D225" s="210" t="s">
        <v>482</v>
      </c>
      <c r="E225" s="245">
        <v>44134</v>
      </c>
      <c r="F225" s="182" t="s">
        <v>97</v>
      </c>
      <c r="G225" s="263">
        <v>304</v>
      </c>
    </row>
    <row r="226" spans="1:10" s="204" customFormat="1" ht="30" x14ac:dyDescent="0.25">
      <c r="A226" s="230" t="s">
        <v>618</v>
      </c>
      <c r="B226" s="258" t="s">
        <v>324</v>
      </c>
      <c r="C226" s="214" t="s">
        <v>746</v>
      </c>
      <c r="D226" s="210" t="s">
        <v>482</v>
      </c>
      <c r="E226" s="245">
        <v>44134</v>
      </c>
      <c r="F226" s="182" t="s">
        <v>98</v>
      </c>
      <c r="G226" s="263">
        <v>102.75</v>
      </c>
    </row>
    <row r="227" spans="1:10" s="186" customFormat="1" ht="14.25" x14ac:dyDescent="0.2">
      <c r="A227" s="231" t="s">
        <v>622</v>
      </c>
      <c r="C227" s="252"/>
      <c r="D227" s="252"/>
      <c r="E227" s="252"/>
      <c r="G227" s="267"/>
      <c r="H227" s="187"/>
      <c r="I227" s="187"/>
      <c r="J227" s="187"/>
    </row>
    <row r="228" spans="1:10" s="204" customFormat="1" x14ac:dyDescent="0.25">
      <c r="A228" s="230" t="s">
        <v>623</v>
      </c>
      <c r="B228" s="258" t="s">
        <v>324</v>
      </c>
      <c r="C228" s="214" t="s">
        <v>746</v>
      </c>
      <c r="D228" s="210" t="s">
        <v>482</v>
      </c>
      <c r="E228" s="245">
        <v>44134</v>
      </c>
      <c r="F228" s="182" t="s">
        <v>97</v>
      </c>
      <c r="G228" s="263">
        <v>285</v>
      </c>
    </row>
    <row r="229" spans="1:10" s="204" customFormat="1" ht="30" x14ac:dyDescent="0.25">
      <c r="A229" s="230" t="s">
        <v>624</v>
      </c>
      <c r="B229" s="258" t="s">
        <v>324</v>
      </c>
      <c r="C229" s="214" t="s">
        <v>746</v>
      </c>
      <c r="D229" s="210" t="s">
        <v>482</v>
      </c>
      <c r="E229" s="245">
        <v>44134</v>
      </c>
      <c r="F229" s="182" t="s">
        <v>98</v>
      </c>
      <c r="G229" s="263">
        <f>2.28+94.05</f>
        <v>96.33</v>
      </c>
    </row>
    <row r="230" spans="1:10" s="186" customFormat="1" ht="14.25" x14ac:dyDescent="0.2">
      <c r="A230" s="232" t="s">
        <v>625</v>
      </c>
      <c r="B230" s="187"/>
      <c r="C230" s="253"/>
      <c r="D230" s="253"/>
      <c r="E230" s="253"/>
      <c r="F230" s="187"/>
      <c r="G230" s="268"/>
    </row>
    <row r="231" spans="1:10" s="204" customFormat="1" x14ac:dyDescent="0.25">
      <c r="A231" s="230" t="s">
        <v>626</v>
      </c>
      <c r="B231" s="258" t="s">
        <v>324</v>
      </c>
      <c r="C231" s="214" t="s">
        <v>746</v>
      </c>
      <c r="D231" s="210" t="s">
        <v>482</v>
      </c>
      <c r="E231" s="245">
        <v>44134</v>
      </c>
      <c r="F231" s="182" t="s">
        <v>97</v>
      </c>
      <c r="G231" s="263">
        <v>589</v>
      </c>
    </row>
    <row r="232" spans="1:10" s="204" customFormat="1" ht="30" x14ac:dyDescent="0.25">
      <c r="A232" s="230" t="s">
        <v>627</v>
      </c>
      <c r="B232" s="258" t="s">
        <v>324</v>
      </c>
      <c r="C232" s="214" t="s">
        <v>746</v>
      </c>
      <c r="D232" s="210" t="s">
        <v>482</v>
      </c>
      <c r="E232" s="245">
        <v>44134</v>
      </c>
      <c r="F232" s="182" t="s">
        <v>98</v>
      </c>
      <c r="G232" s="263">
        <f>4.71+194.37</f>
        <v>199.08</v>
      </c>
    </row>
    <row r="233" spans="1:10" s="186" customFormat="1" ht="14.25" x14ac:dyDescent="0.2">
      <c r="A233" s="231" t="s">
        <v>628</v>
      </c>
      <c r="C233" s="252"/>
      <c r="D233" s="252"/>
      <c r="E233" s="252"/>
      <c r="G233" s="267"/>
    </row>
    <row r="234" spans="1:10" s="204" customFormat="1" x14ac:dyDescent="0.25">
      <c r="A234" s="230" t="s">
        <v>629</v>
      </c>
      <c r="B234" s="258" t="s">
        <v>324</v>
      </c>
      <c r="C234" s="214" t="s">
        <v>746</v>
      </c>
      <c r="D234" s="210" t="s">
        <v>482</v>
      </c>
      <c r="E234" s="245">
        <v>44134</v>
      </c>
      <c r="F234" s="182" t="s">
        <v>97</v>
      </c>
      <c r="G234" s="263">
        <v>608</v>
      </c>
    </row>
    <row r="235" spans="1:10" s="204" customFormat="1" ht="30" x14ac:dyDescent="0.25">
      <c r="A235" s="230" t="s">
        <v>630</v>
      </c>
      <c r="B235" s="258" t="s">
        <v>324</v>
      </c>
      <c r="C235" s="214" t="s">
        <v>746</v>
      </c>
      <c r="D235" s="210" t="s">
        <v>482</v>
      </c>
      <c r="E235" s="245">
        <v>44134</v>
      </c>
      <c r="F235" s="182" t="s">
        <v>98</v>
      </c>
      <c r="G235" s="263">
        <f>4.86+200.64</f>
        <v>205.5</v>
      </c>
    </row>
    <row r="236" spans="1:10" s="186" customFormat="1" ht="14.25" x14ac:dyDescent="0.2">
      <c r="A236" s="231" t="s">
        <v>631</v>
      </c>
      <c r="C236" s="252"/>
      <c r="D236" s="252"/>
      <c r="E236" s="252"/>
      <c r="G236" s="267"/>
    </row>
    <row r="237" spans="1:10" s="224" customFormat="1" x14ac:dyDescent="0.25">
      <c r="A237" s="230" t="s">
        <v>632</v>
      </c>
      <c r="B237" s="258" t="s">
        <v>324</v>
      </c>
      <c r="C237" s="214" t="s">
        <v>746</v>
      </c>
      <c r="D237" s="210" t="s">
        <v>482</v>
      </c>
      <c r="E237" s="245">
        <v>44134</v>
      </c>
      <c r="F237" s="182" t="s">
        <v>97</v>
      </c>
      <c r="G237" s="263">
        <v>304</v>
      </c>
      <c r="H237" s="204"/>
      <c r="I237" s="204"/>
      <c r="J237" s="204"/>
    </row>
    <row r="238" spans="1:10" s="224" customFormat="1" ht="30" x14ac:dyDescent="0.25">
      <c r="A238" s="230" t="s">
        <v>633</v>
      </c>
      <c r="B238" s="258" t="s">
        <v>324</v>
      </c>
      <c r="C238" s="214" t="s">
        <v>746</v>
      </c>
      <c r="D238" s="210" t="s">
        <v>482</v>
      </c>
      <c r="E238" s="245">
        <v>44134</v>
      </c>
      <c r="F238" s="182" t="s">
        <v>98</v>
      </c>
      <c r="G238" s="263">
        <f>2.43+100.32</f>
        <v>102.75</v>
      </c>
      <c r="H238" s="204"/>
      <c r="I238" s="204"/>
      <c r="J238" s="204"/>
    </row>
    <row r="239" spans="1:10" s="187" customFormat="1" ht="14.25" x14ac:dyDescent="0.2">
      <c r="A239" s="231" t="s">
        <v>634</v>
      </c>
      <c r="B239" s="186"/>
      <c r="C239" s="252"/>
      <c r="D239" s="252"/>
      <c r="E239" s="252"/>
      <c r="F239" s="186"/>
      <c r="G239" s="267"/>
      <c r="H239" s="186"/>
      <c r="I239" s="186"/>
      <c r="J239" s="186"/>
    </row>
    <row r="240" spans="1:10" s="204" customFormat="1" x14ac:dyDescent="0.25">
      <c r="A240" s="230" t="s">
        <v>635</v>
      </c>
      <c r="B240" s="258" t="s">
        <v>324</v>
      </c>
      <c r="C240" s="214" t="s">
        <v>746</v>
      </c>
      <c r="D240" s="210" t="s">
        <v>482</v>
      </c>
      <c r="E240" s="245">
        <v>44134</v>
      </c>
      <c r="F240" s="182" t="s">
        <v>97</v>
      </c>
      <c r="G240" s="263">
        <v>266</v>
      </c>
    </row>
    <row r="241" spans="1:10" s="204" customFormat="1" ht="30" x14ac:dyDescent="0.25">
      <c r="A241" s="230" t="s">
        <v>636</v>
      </c>
      <c r="B241" s="258" t="s">
        <v>324</v>
      </c>
      <c r="C241" s="214" t="s">
        <v>746</v>
      </c>
      <c r="D241" s="210" t="s">
        <v>482</v>
      </c>
      <c r="E241" s="245">
        <v>44134</v>
      </c>
      <c r="F241" s="182" t="s">
        <v>98</v>
      </c>
      <c r="G241" s="263">
        <f>2.13+87.78</f>
        <v>89.91</v>
      </c>
    </row>
    <row r="242" spans="1:10" s="186" customFormat="1" ht="14.25" x14ac:dyDescent="0.2">
      <c r="A242" s="231" t="s">
        <v>637</v>
      </c>
      <c r="C242" s="252"/>
      <c r="D242" s="252"/>
      <c r="E242" s="252"/>
      <c r="G242" s="267"/>
    </row>
    <row r="243" spans="1:10" s="204" customFormat="1" x14ac:dyDescent="0.25">
      <c r="A243" s="230" t="s">
        <v>638</v>
      </c>
      <c r="B243" s="258" t="s">
        <v>324</v>
      </c>
      <c r="C243" s="214" t="s">
        <v>746</v>
      </c>
      <c r="D243" s="210" t="s">
        <v>482</v>
      </c>
      <c r="E243" s="245">
        <v>44134</v>
      </c>
      <c r="F243" s="182" t="s">
        <v>97</v>
      </c>
      <c r="G243" s="263">
        <v>456</v>
      </c>
    </row>
    <row r="244" spans="1:10" s="204" customFormat="1" ht="30" x14ac:dyDescent="0.25">
      <c r="A244" s="230" t="s">
        <v>639</v>
      </c>
      <c r="B244" s="258" t="s">
        <v>324</v>
      </c>
      <c r="C244" s="214" t="s">
        <v>746</v>
      </c>
      <c r="D244" s="210" t="s">
        <v>482</v>
      </c>
      <c r="E244" s="245">
        <v>44134</v>
      </c>
      <c r="F244" s="182" t="s">
        <v>98</v>
      </c>
      <c r="G244" s="263">
        <f>3.65+150.48</f>
        <v>154.13</v>
      </c>
    </row>
    <row r="245" spans="1:10" s="186" customFormat="1" ht="14.25" x14ac:dyDescent="0.2">
      <c r="A245" s="231" t="s">
        <v>640</v>
      </c>
      <c r="C245" s="252"/>
      <c r="D245" s="252"/>
      <c r="E245" s="252"/>
      <c r="G245" s="267"/>
    </row>
    <row r="246" spans="1:10" s="204" customFormat="1" x14ac:dyDescent="0.25">
      <c r="A246" s="230" t="s">
        <v>641</v>
      </c>
      <c r="B246" s="258" t="s">
        <v>324</v>
      </c>
      <c r="C246" s="214" t="s">
        <v>746</v>
      </c>
      <c r="D246" s="210" t="s">
        <v>482</v>
      </c>
      <c r="E246" s="245">
        <v>44134</v>
      </c>
      <c r="F246" s="182" t="s">
        <v>97</v>
      </c>
      <c r="G246" s="263">
        <v>418</v>
      </c>
      <c r="H246" s="224"/>
      <c r="I246" s="224"/>
      <c r="J246" s="224"/>
    </row>
    <row r="247" spans="1:10" s="204" customFormat="1" ht="30" x14ac:dyDescent="0.25">
      <c r="A247" s="230" t="s">
        <v>642</v>
      </c>
      <c r="B247" s="258" t="s">
        <v>324</v>
      </c>
      <c r="C247" s="214" t="s">
        <v>746</v>
      </c>
      <c r="D247" s="210" t="s">
        <v>482</v>
      </c>
      <c r="E247" s="245">
        <v>44134</v>
      </c>
      <c r="F247" s="182" t="s">
        <v>98</v>
      </c>
      <c r="G247" s="263">
        <f>3.34+137.94</f>
        <v>141.28</v>
      </c>
      <c r="H247" s="224"/>
      <c r="I247" s="224"/>
      <c r="J247" s="224"/>
    </row>
    <row r="248" spans="1:10" s="186" customFormat="1" ht="14.25" x14ac:dyDescent="0.2">
      <c r="A248" s="231" t="s">
        <v>643</v>
      </c>
      <c r="C248" s="252"/>
      <c r="D248" s="252"/>
      <c r="E248" s="252"/>
      <c r="G248" s="267"/>
      <c r="H248" s="187"/>
      <c r="I248" s="187"/>
      <c r="J248" s="187"/>
    </row>
    <row r="249" spans="1:10" s="204" customFormat="1" x14ac:dyDescent="0.25">
      <c r="A249" s="228" t="s">
        <v>644</v>
      </c>
      <c r="B249" s="258" t="s">
        <v>324</v>
      </c>
      <c r="C249" s="214" t="s">
        <v>747</v>
      </c>
      <c r="D249" s="210" t="s">
        <v>487</v>
      </c>
      <c r="E249" s="245">
        <v>44165</v>
      </c>
      <c r="F249" s="182" t="s">
        <v>97</v>
      </c>
      <c r="G249" s="263">
        <v>228</v>
      </c>
    </row>
    <row r="250" spans="1:10" s="204" customFormat="1" ht="30" x14ac:dyDescent="0.25">
      <c r="A250" s="228" t="s">
        <v>645</v>
      </c>
      <c r="B250" s="258" t="s">
        <v>324</v>
      </c>
      <c r="C250" s="214" t="s">
        <v>747</v>
      </c>
      <c r="D250" s="210" t="s">
        <v>487</v>
      </c>
      <c r="E250" s="245">
        <v>44165</v>
      </c>
      <c r="F250" s="182" t="s">
        <v>98</v>
      </c>
      <c r="G250" s="263">
        <f>1.82+75.24</f>
        <v>77.059999999999988</v>
      </c>
    </row>
    <row r="251" spans="1:10" s="186" customFormat="1" ht="14.25" x14ac:dyDescent="0.2">
      <c r="A251" s="232" t="s">
        <v>646</v>
      </c>
      <c r="B251" s="187"/>
      <c r="C251" s="253"/>
      <c r="D251" s="253"/>
      <c r="E251" s="253"/>
      <c r="F251" s="187"/>
      <c r="G251" s="268"/>
    </row>
    <row r="252" spans="1:10" s="204" customFormat="1" x14ac:dyDescent="0.25">
      <c r="A252" s="230" t="s">
        <v>647</v>
      </c>
      <c r="B252" s="258" t="s">
        <v>324</v>
      </c>
      <c r="C252" s="214" t="s">
        <v>747</v>
      </c>
      <c r="D252" s="210" t="s">
        <v>487</v>
      </c>
      <c r="E252" s="245">
        <v>44165</v>
      </c>
      <c r="F252" s="182" t="s">
        <v>97</v>
      </c>
      <c r="G252" s="263">
        <v>228</v>
      </c>
    </row>
    <row r="253" spans="1:10" s="204" customFormat="1" ht="30" x14ac:dyDescent="0.25">
      <c r="A253" s="230" t="s">
        <v>648</v>
      </c>
      <c r="B253" s="258" t="s">
        <v>324</v>
      </c>
      <c r="C253" s="214" t="s">
        <v>747</v>
      </c>
      <c r="D253" s="210" t="s">
        <v>487</v>
      </c>
      <c r="E253" s="245">
        <v>44165</v>
      </c>
      <c r="F253" s="182" t="s">
        <v>98</v>
      </c>
      <c r="G253" s="263">
        <v>77.06</v>
      </c>
    </row>
    <row r="254" spans="1:10" s="187" customFormat="1" ht="14.25" x14ac:dyDescent="0.2">
      <c r="A254" s="231" t="s">
        <v>659</v>
      </c>
      <c r="B254" s="186"/>
      <c r="C254" s="252"/>
      <c r="D254" s="252"/>
      <c r="E254" s="252"/>
      <c r="F254" s="186"/>
      <c r="G254" s="267"/>
      <c r="H254" s="186"/>
      <c r="I254" s="186"/>
      <c r="J254" s="186"/>
    </row>
    <row r="255" spans="1:10" s="204" customFormat="1" x14ac:dyDescent="0.25">
      <c r="A255" s="230" t="s">
        <v>652</v>
      </c>
      <c r="B255" s="258" t="s">
        <v>324</v>
      </c>
      <c r="C255" s="214" t="s">
        <v>747</v>
      </c>
      <c r="D255" s="210" t="s">
        <v>487</v>
      </c>
      <c r="E255" s="245">
        <v>44165</v>
      </c>
      <c r="F255" s="182" t="s">
        <v>97</v>
      </c>
      <c r="G255" s="263">
        <v>190</v>
      </c>
    </row>
    <row r="256" spans="1:10" s="204" customFormat="1" ht="30" x14ac:dyDescent="0.25">
      <c r="A256" s="230" t="s">
        <v>653</v>
      </c>
      <c r="B256" s="258" t="s">
        <v>324</v>
      </c>
      <c r="C256" s="214" t="s">
        <v>747</v>
      </c>
      <c r="D256" s="210" t="s">
        <v>487</v>
      </c>
      <c r="E256" s="245">
        <v>44165</v>
      </c>
      <c r="F256" s="182" t="s">
        <v>98</v>
      </c>
      <c r="G256" s="263">
        <f>1.52+62.7</f>
        <v>64.22</v>
      </c>
    </row>
    <row r="257" spans="1:10" s="186" customFormat="1" ht="14.25" x14ac:dyDescent="0.2">
      <c r="A257" s="231" t="s">
        <v>649</v>
      </c>
      <c r="C257" s="252"/>
      <c r="D257" s="252"/>
      <c r="E257" s="252"/>
      <c r="G257" s="267"/>
    </row>
    <row r="258" spans="1:10" s="204" customFormat="1" x14ac:dyDescent="0.25">
      <c r="A258" s="230" t="s">
        <v>650</v>
      </c>
      <c r="B258" s="258" t="s">
        <v>324</v>
      </c>
      <c r="C258" s="214" t="s">
        <v>747</v>
      </c>
      <c r="D258" s="210" t="s">
        <v>487</v>
      </c>
      <c r="E258" s="245">
        <v>44165</v>
      </c>
      <c r="F258" s="182" t="s">
        <v>97</v>
      </c>
      <c r="G258" s="263">
        <v>342</v>
      </c>
    </row>
    <row r="259" spans="1:10" s="204" customFormat="1" ht="30" x14ac:dyDescent="0.25">
      <c r="A259" s="230" t="s">
        <v>651</v>
      </c>
      <c r="B259" s="258" t="s">
        <v>324</v>
      </c>
      <c r="C259" s="214" t="s">
        <v>747</v>
      </c>
      <c r="D259" s="210" t="s">
        <v>487</v>
      </c>
      <c r="E259" s="245">
        <v>44165</v>
      </c>
      <c r="F259" s="182" t="s">
        <v>98</v>
      </c>
      <c r="G259" s="263">
        <f>2.74+112.86</f>
        <v>115.6</v>
      </c>
    </row>
    <row r="260" spans="1:10" s="186" customFormat="1" ht="14.25" x14ac:dyDescent="0.2">
      <c r="A260" s="231" t="s">
        <v>656</v>
      </c>
      <c r="C260" s="252"/>
      <c r="D260" s="252"/>
      <c r="E260" s="252"/>
      <c r="G260" s="267"/>
    </row>
    <row r="261" spans="1:10" s="204" customFormat="1" x14ac:dyDescent="0.25">
      <c r="A261" s="230" t="s">
        <v>657</v>
      </c>
      <c r="B261" s="258" t="s">
        <v>324</v>
      </c>
      <c r="C261" s="214" t="s">
        <v>747</v>
      </c>
      <c r="D261" s="210" t="s">
        <v>487</v>
      </c>
      <c r="E261" s="245">
        <v>44165</v>
      </c>
      <c r="F261" s="182" t="s">
        <v>97</v>
      </c>
      <c r="G261" s="263">
        <v>209</v>
      </c>
    </row>
    <row r="262" spans="1:10" s="204" customFormat="1" ht="30" x14ac:dyDescent="0.25">
      <c r="A262" s="230" t="s">
        <v>658</v>
      </c>
      <c r="B262" s="258" t="s">
        <v>324</v>
      </c>
      <c r="C262" s="214" t="s">
        <v>747</v>
      </c>
      <c r="D262" s="210" t="s">
        <v>487</v>
      </c>
      <c r="E262" s="245">
        <v>44165</v>
      </c>
      <c r="F262" s="182" t="s">
        <v>98</v>
      </c>
      <c r="G262" s="263">
        <f>1.67+68.97</f>
        <v>70.64</v>
      </c>
    </row>
    <row r="263" spans="1:10" s="186" customFormat="1" ht="14.25" x14ac:dyDescent="0.2">
      <c r="A263" s="231" t="s">
        <v>660</v>
      </c>
      <c r="C263" s="252"/>
      <c r="D263" s="252"/>
      <c r="E263" s="252"/>
      <c r="G263" s="267"/>
      <c r="H263" s="187"/>
      <c r="I263" s="187"/>
      <c r="J263" s="187"/>
    </row>
    <row r="264" spans="1:10" s="204" customFormat="1" x14ac:dyDescent="0.25">
      <c r="A264" s="230" t="s">
        <v>661</v>
      </c>
      <c r="B264" s="258" t="s">
        <v>324</v>
      </c>
      <c r="C264" s="214" t="s">
        <v>747</v>
      </c>
      <c r="D264" s="210" t="s">
        <v>487</v>
      </c>
      <c r="E264" s="245">
        <v>44165</v>
      </c>
      <c r="F264" s="182" t="s">
        <v>97</v>
      </c>
      <c r="G264" s="263">
        <v>418</v>
      </c>
    </row>
    <row r="265" spans="1:10" s="204" customFormat="1" ht="30" x14ac:dyDescent="0.25">
      <c r="A265" s="230" t="s">
        <v>662</v>
      </c>
      <c r="B265" s="258" t="s">
        <v>324</v>
      </c>
      <c r="C265" s="214" t="s">
        <v>747</v>
      </c>
      <c r="D265" s="210" t="s">
        <v>487</v>
      </c>
      <c r="E265" s="245">
        <v>44165</v>
      </c>
      <c r="F265" s="182" t="s">
        <v>98</v>
      </c>
      <c r="G265" s="263">
        <f>3.34+137.94</f>
        <v>141.28</v>
      </c>
    </row>
    <row r="266" spans="1:10" s="186" customFormat="1" ht="14.25" x14ac:dyDescent="0.2">
      <c r="A266" s="232" t="s">
        <v>663</v>
      </c>
      <c r="B266" s="187"/>
      <c r="C266" s="253"/>
      <c r="D266" s="253"/>
      <c r="E266" s="253"/>
      <c r="F266" s="187"/>
      <c r="G266" s="268"/>
    </row>
    <row r="267" spans="1:10" s="204" customFormat="1" x14ac:dyDescent="0.25">
      <c r="A267" s="230" t="s">
        <v>664</v>
      </c>
      <c r="B267" s="258" t="s">
        <v>324</v>
      </c>
      <c r="C267" s="214" t="s">
        <v>747</v>
      </c>
      <c r="D267" s="210" t="s">
        <v>487</v>
      </c>
      <c r="E267" s="245">
        <v>44165</v>
      </c>
      <c r="F267" s="182" t="s">
        <v>97</v>
      </c>
      <c r="G267" s="263">
        <v>665</v>
      </c>
    </row>
    <row r="268" spans="1:10" s="204" customFormat="1" ht="30" x14ac:dyDescent="0.25">
      <c r="A268" s="230" t="s">
        <v>665</v>
      </c>
      <c r="B268" s="258" t="s">
        <v>324</v>
      </c>
      <c r="C268" s="214" t="s">
        <v>747</v>
      </c>
      <c r="D268" s="210" t="s">
        <v>487</v>
      </c>
      <c r="E268" s="245">
        <v>44165</v>
      </c>
      <c r="F268" s="182" t="s">
        <v>98</v>
      </c>
      <c r="G268" s="263">
        <f>5.32+219.45</f>
        <v>224.76999999999998</v>
      </c>
    </row>
    <row r="269" spans="1:10" s="186" customFormat="1" ht="14.25" x14ac:dyDescent="0.2">
      <c r="A269" s="231" t="s">
        <v>666</v>
      </c>
      <c r="C269" s="252"/>
      <c r="D269" s="252"/>
      <c r="E269" s="252"/>
      <c r="G269" s="267"/>
    </row>
    <row r="270" spans="1:10" s="204" customFormat="1" x14ac:dyDescent="0.25">
      <c r="A270" s="230" t="s">
        <v>667</v>
      </c>
      <c r="B270" s="258" t="s">
        <v>324</v>
      </c>
      <c r="C270" s="214" t="s">
        <v>747</v>
      </c>
      <c r="D270" s="210" t="s">
        <v>487</v>
      </c>
      <c r="E270" s="245">
        <v>44165</v>
      </c>
      <c r="F270" s="182" t="s">
        <v>97</v>
      </c>
      <c r="G270" s="263">
        <v>399</v>
      </c>
    </row>
    <row r="271" spans="1:10" s="204" customFormat="1" ht="30" x14ac:dyDescent="0.25">
      <c r="A271" s="230" t="s">
        <v>668</v>
      </c>
      <c r="B271" s="258" t="s">
        <v>324</v>
      </c>
      <c r="C271" s="214" t="s">
        <v>747</v>
      </c>
      <c r="D271" s="210" t="s">
        <v>487</v>
      </c>
      <c r="E271" s="245">
        <v>44165</v>
      </c>
      <c r="F271" s="182" t="s">
        <v>98</v>
      </c>
      <c r="G271" s="263">
        <f>3.19+131.67</f>
        <v>134.85999999999999</v>
      </c>
    </row>
    <row r="272" spans="1:10" s="186" customFormat="1" ht="14.25" x14ac:dyDescent="0.2">
      <c r="A272" s="231" t="s">
        <v>669</v>
      </c>
      <c r="C272" s="252"/>
      <c r="D272" s="252"/>
      <c r="E272" s="252"/>
      <c r="G272" s="267"/>
    </row>
    <row r="273" spans="1:10" s="204" customFormat="1" x14ac:dyDescent="0.25">
      <c r="A273" s="230" t="s">
        <v>670</v>
      </c>
      <c r="B273" s="258" t="s">
        <v>324</v>
      </c>
      <c r="C273" s="214" t="s">
        <v>747</v>
      </c>
      <c r="D273" s="210" t="s">
        <v>487</v>
      </c>
      <c r="E273" s="245">
        <v>44165</v>
      </c>
      <c r="F273" s="182" t="s">
        <v>97</v>
      </c>
      <c r="G273" s="263">
        <v>1064</v>
      </c>
    </row>
    <row r="274" spans="1:10" s="204" customFormat="1" ht="30" x14ac:dyDescent="0.25">
      <c r="A274" s="230" t="s">
        <v>671</v>
      </c>
      <c r="B274" s="258" t="s">
        <v>324</v>
      </c>
      <c r="C274" s="214" t="s">
        <v>747</v>
      </c>
      <c r="D274" s="210" t="s">
        <v>487</v>
      </c>
      <c r="E274" s="245">
        <v>44165</v>
      </c>
      <c r="F274" s="182" t="s">
        <v>98</v>
      </c>
      <c r="G274" s="263">
        <f>8.51+351.12</f>
        <v>359.63</v>
      </c>
    </row>
    <row r="275" spans="1:10" s="204" customFormat="1" x14ac:dyDescent="0.25">
      <c r="A275" s="231" t="s">
        <v>672</v>
      </c>
      <c r="B275" s="186"/>
      <c r="C275" s="252"/>
      <c r="D275" s="252"/>
      <c r="E275" s="252"/>
      <c r="F275" s="186"/>
      <c r="G275" s="267"/>
      <c r="H275" s="186"/>
      <c r="I275" s="186"/>
      <c r="J275" s="186"/>
    </row>
    <row r="276" spans="1:10" s="204" customFormat="1" x14ac:dyDescent="0.25">
      <c r="A276" s="230" t="s">
        <v>673</v>
      </c>
      <c r="B276" s="258" t="s">
        <v>324</v>
      </c>
      <c r="C276" s="214" t="s">
        <v>747</v>
      </c>
      <c r="D276" s="210" t="s">
        <v>487</v>
      </c>
      <c r="E276" s="245">
        <v>44165</v>
      </c>
      <c r="F276" s="182" t="s">
        <v>97</v>
      </c>
      <c r="G276" s="263">
        <v>342</v>
      </c>
    </row>
    <row r="277" spans="1:10" s="204" customFormat="1" ht="30" x14ac:dyDescent="0.25">
      <c r="A277" s="230" t="s">
        <v>674</v>
      </c>
      <c r="B277" s="258" t="s">
        <v>324</v>
      </c>
      <c r="C277" s="214" t="s">
        <v>747</v>
      </c>
      <c r="D277" s="210" t="s">
        <v>487</v>
      </c>
      <c r="E277" s="245">
        <v>44165</v>
      </c>
      <c r="F277" s="182" t="s">
        <v>98</v>
      </c>
      <c r="G277" s="263">
        <f>2.74+112.86</f>
        <v>115.6</v>
      </c>
    </row>
    <row r="278" spans="1:10" s="204" customFormat="1" x14ac:dyDescent="0.25">
      <c r="A278" s="231" t="s">
        <v>675</v>
      </c>
      <c r="B278" s="186"/>
      <c r="C278" s="252"/>
      <c r="D278" s="252"/>
      <c r="E278" s="252"/>
      <c r="F278" s="186"/>
      <c r="G278" s="267"/>
      <c r="H278" s="186"/>
      <c r="I278" s="186"/>
      <c r="J278" s="186"/>
    </row>
    <row r="279" spans="1:10" s="204" customFormat="1" x14ac:dyDescent="0.25">
      <c r="A279" s="230" t="s">
        <v>676</v>
      </c>
      <c r="B279" s="258" t="s">
        <v>324</v>
      </c>
      <c r="C279" s="214" t="s">
        <v>747</v>
      </c>
      <c r="D279" s="210" t="s">
        <v>487</v>
      </c>
      <c r="E279" s="245">
        <v>44165</v>
      </c>
      <c r="F279" s="182" t="s">
        <v>97</v>
      </c>
      <c r="G279" s="263">
        <v>437</v>
      </c>
    </row>
    <row r="280" spans="1:10" s="204" customFormat="1" ht="30" x14ac:dyDescent="0.25">
      <c r="A280" s="230" t="s">
        <v>677</v>
      </c>
      <c r="B280" s="258" t="s">
        <v>324</v>
      </c>
      <c r="C280" s="214" t="s">
        <v>747</v>
      </c>
      <c r="D280" s="210" t="s">
        <v>487</v>
      </c>
      <c r="E280" s="245">
        <v>44165</v>
      </c>
      <c r="F280" s="182" t="s">
        <v>98</v>
      </c>
      <c r="G280" s="263">
        <f>3.5+144.21</f>
        <v>147.71</v>
      </c>
    </row>
    <row r="281" spans="1:10" s="204" customFormat="1" x14ac:dyDescent="0.25">
      <c r="A281" s="231" t="s">
        <v>678</v>
      </c>
      <c r="B281" s="186"/>
      <c r="C281" s="252"/>
      <c r="D281" s="252"/>
      <c r="E281" s="252"/>
      <c r="F281" s="186"/>
      <c r="G281" s="267"/>
      <c r="H281" s="186"/>
      <c r="I281" s="186"/>
      <c r="J281" s="186"/>
    </row>
    <row r="282" spans="1:10" s="204" customFormat="1" x14ac:dyDescent="0.25">
      <c r="A282" s="230" t="s">
        <v>679</v>
      </c>
      <c r="B282" s="258" t="s">
        <v>324</v>
      </c>
      <c r="C282" s="214" t="s">
        <v>747</v>
      </c>
      <c r="D282" s="210" t="s">
        <v>487</v>
      </c>
      <c r="E282" s="245">
        <v>44165</v>
      </c>
      <c r="F282" s="182" t="s">
        <v>97</v>
      </c>
      <c r="G282" s="263">
        <v>551</v>
      </c>
    </row>
    <row r="283" spans="1:10" s="204" customFormat="1" ht="30" x14ac:dyDescent="0.25">
      <c r="A283" s="230" t="s">
        <v>680</v>
      </c>
      <c r="B283" s="258" t="s">
        <v>324</v>
      </c>
      <c r="C283" s="214" t="s">
        <v>747</v>
      </c>
      <c r="D283" s="210" t="s">
        <v>487</v>
      </c>
      <c r="E283" s="245">
        <v>44165</v>
      </c>
      <c r="F283" s="182" t="s">
        <v>98</v>
      </c>
      <c r="G283" s="263">
        <f>4.41+181.83</f>
        <v>186.24</v>
      </c>
    </row>
    <row r="284" spans="1:10" s="204" customFormat="1" x14ac:dyDescent="0.25">
      <c r="A284" s="231" t="s">
        <v>681</v>
      </c>
      <c r="B284" s="186"/>
      <c r="C284" s="252"/>
      <c r="D284" s="252"/>
      <c r="E284" s="252"/>
      <c r="F284" s="186"/>
      <c r="G284" s="267"/>
    </row>
    <row r="285" spans="1:10" s="204" customFormat="1" x14ac:dyDescent="0.25">
      <c r="A285" s="230" t="s">
        <v>682</v>
      </c>
      <c r="B285" s="258" t="s">
        <v>324</v>
      </c>
      <c r="C285" s="214" t="s">
        <v>747</v>
      </c>
      <c r="D285" s="210" t="s">
        <v>487</v>
      </c>
      <c r="E285" s="245">
        <v>44165</v>
      </c>
      <c r="F285" s="182" t="s">
        <v>97</v>
      </c>
      <c r="G285" s="263">
        <v>532</v>
      </c>
    </row>
    <row r="286" spans="1:10" s="204" customFormat="1" ht="30" x14ac:dyDescent="0.25">
      <c r="A286" s="230" t="s">
        <v>683</v>
      </c>
      <c r="B286" s="258" t="s">
        <v>324</v>
      </c>
      <c r="C286" s="214" t="s">
        <v>747</v>
      </c>
      <c r="D286" s="210" t="s">
        <v>487</v>
      </c>
      <c r="E286" s="245">
        <v>44165</v>
      </c>
      <c r="F286" s="182" t="s">
        <v>98</v>
      </c>
      <c r="G286" s="272">
        <f>4.26+175.56</f>
        <v>179.82</v>
      </c>
    </row>
    <row r="287" spans="1:10" s="186" customFormat="1" ht="14.25" x14ac:dyDescent="0.2">
      <c r="A287" s="231" t="s">
        <v>738</v>
      </c>
      <c r="C287" s="252"/>
      <c r="D287" s="252"/>
      <c r="E287" s="252"/>
      <c r="G287" s="267"/>
      <c r="H287" s="187"/>
      <c r="I287" s="187"/>
      <c r="J287" s="187"/>
    </row>
    <row r="288" spans="1:10" s="204" customFormat="1" x14ac:dyDescent="0.25">
      <c r="A288" s="230" t="s">
        <v>739</v>
      </c>
      <c r="B288" s="258" t="s">
        <v>324</v>
      </c>
      <c r="C288" s="214" t="s">
        <v>748</v>
      </c>
      <c r="D288" s="210" t="s">
        <v>494</v>
      </c>
      <c r="E288" s="245">
        <v>44196</v>
      </c>
      <c r="F288" s="182" t="s">
        <v>97</v>
      </c>
      <c r="G288" s="263">
        <v>76</v>
      </c>
    </row>
    <row r="289" spans="1:10" s="204" customFormat="1" ht="30" x14ac:dyDescent="0.25">
      <c r="A289" s="230" t="s">
        <v>740</v>
      </c>
      <c r="B289" s="258" t="s">
        <v>324</v>
      </c>
      <c r="C289" s="214" t="s">
        <v>748</v>
      </c>
      <c r="D289" s="210" t="s">
        <v>494</v>
      </c>
      <c r="E289" s="245">
        <v>44196</v>
      </c>
      <c r="F289" s="182" t="s">
        <v>98</v>
      </c>
      <c r="G289" s="263">
        <v>25.69</v>
      </c>
    </row>
    <row r="290" spans="1:10" s="186" customFormat="1" ht="14.25" x14ac:dyDescent="0.2">
      <c r="A290" s="231" t="s">
        <v>749</v>
      </c>
      <c r="C290" s="252"/>
      <c r="D290" s="252"/>
      <c r="E290" s="252"/>
      <c r="G290" s="267"/>
      <c r="H290" s="187"/>
      <c r="I290" s="187"/>
      <c r="J290" s="187"/>
    </row>
    <row r="291" spans="1:10" s="204" customFormat="1" x14ac:dyDescent="0.25">
      <c r="A291" s="230" t="s">
        <v>750</v>
      </c>
      <c r="B291" s="258" t="s">
        <v>324</v>
      </c>
      <c r="C291" s="214" t="s">
        <v>748</v>
      </c>
      <c r="D291" s="210" t="s">
        <v>494</v>
      </c>
      <c r="E291" s="245">
        <v>44196</v>
      </c>
      <c r="F291" s="182" t="s">
        <v>97</v>
      </c>
      <c r="G291" s="263">
        <v>190</v>
      </c>
    </row>
    <row r="292" spans="1:10" s="204" customFormat="1" ht="30" x14ac:dyDescent="0.25">
      <c r="A292" s="230" t="s">
        <v>751</v>
      </c>
      <c r="B292" s="258" t="s">
        <v>324</v>
      </c>
      <c r="C292" s="214" t="s">
        <v>748</v>
      </c>
      <c r="D292" s="210" t="s">
        <v>494</v>
      </c>
      <c r="E292" s="245">
        <v>44196</v>
      </c>
      <c r="F292" s="182" t="s">
        <v>98</v>
      </c>
      <c r="G292" s="263">
        <f>1.52+62.7</f>
        <v>64.22</v>
      </c>
    </row>
    <row r="293" spans="1:10" s="187" customFormat="1" ht="14.25" x14ac:dyDescent="0.2">
      <c r="A293" s="232" t="s">
        <v>752</v>
      </c>
      <c r="C293" s="253"/>
      <c r="D293" s="253"/>
      <c r="E293" s="253"/>
      <c r="G293" s="268"/>
      <c r="H293" s="186"/>
      <c r="I293" s="186"/>
      <c r="J293" s="186"/>
    </row>
    <row r="294" spans="1:10" s="204" customFormat="1" x14ac:dyDescent="0.25">
      <c r="A294" s="230" t="s">
        <v>753</v>
      </c>
      <c r="B294" s="258" t="s">
        <v>324</v>
      </c>
      <c r="C294" s="214" t="s">
        <v>748</v>
      </c>
      <c r="D294" s="210" t="s">
        <v>494</v>
      </c>
      <c r="E294" s="245">
        <v>44196</v>
      </c>
      <c r="F294" s="182" t="s">
        <v>97</v>
      </c>
      <c r="G294" s="263">
        <v>76</v>
      </c>
    </row>
    <row r="295" spans="1:10" s="204" customFormat="1" ht="30" x14ac:dyDescent="0.25">
      <c r="A295" s="230" t="s">
        <v>754</v>
      </c>
      <c r="B295" s="258" t="s">
        <v>324</v>
      </c>
      <c r="C295" s="214" t="s">
        <v>748</v>
      </c>
      <c r="D295" s="210" t="s">
        <v>494</v>
      </c>
      <c r="E295" s="245">
        <v>44196</v>
      </c>
      <c r="F295" s="182" t="s">
        <v>98</v>
      </c>
      <c r="G295" s="263">
        <v>25.69</v>
      </c>
    </row>
    <row r="296" spans="1:10" s="204" customFormat="1" x14ac:dyDescent="0.25">
      <c r="A296" s="493" t="s">
        <v>756</v>
      </c>
      <c r="B296" s="494"/>
      <c r="C296" s="494"/>
      <c r="D296" s="494"/>
      <c r="E296" s="494"/>
      <c r="F296" s="494"/>
      <c r="G296" s="495"/>
    </row>
    <row r="297" spans="1:10" s="204" customFormat="1" x14ac:dyDescent="0.25">
      <c r="A297" s="230" t="s">
        <v>757</v>
      </c>
      <c r="B297" s="258" t="s">
        <v>324</v>
      </c>
      <c r="C297" s="214" t="s">
        <v>748</v>
      </c>
      <c r="D297" s="210" t="s">
        <v>494</v>
      </c>
      <c r="E297" s="245">
        <v>44196</v>
      </c>
      <c r="F297" s="182" t="s">
        <v>97</v>
      </c>
      <c r="G297" s="263">
        <v>304</v>
      </c>
    </row>
    <row r="298" spans="1:10" s="204" customFormat="1" ht="30" x14ac:dyDescent="0.25">
      <c r="A298" s="230" t="s">
        <v>758</v>
      </c>
      <c r="B298" s="258" t="s">
        <v>324</v>
      </c>
      <c r="C298" s="214" t="s">
        <v>748</v>
      </c>
      <c r="D298" s="210" t="s">
        <v>494</v>
      </c>
      <c r="E298" s="245">
        <v>44196</v>
      </c>
      <c r="F298" s="182" t="s">
        <v>98</v>
      </c>
      <c r="G298" s="263">
        <f>2.43+100.32</f>
        <v>102.75</v>
      </c>
    </row>
    <row r="299" spans="1:10" s="186" customFormat="1" ht="14.25" x14ac:dyDescent="0.2">
      <c r="A299" s="231" t="s">
        <v>759</v>
      </c>
      <c r="C299" s="252"/>
      <c r="D299" s="252"/>
      <c r="E299" s="252"/>
      <c r="G299" s="267"/>
    </row>
    <row r="300" spans="1:10" s="204" customFormat="1" x14ac:dyDescent="0.25">
      <c r="A300" s="230" t="s">
        <v>760</v>
      </c>
      <c r="B300" s="258" t="s">
        <v>324</v>
      </c>
      <c r="C300" s="214" t="s">
        <v>748</v>
      </c>
      <c r="D300" s="210" t="s">
        <v>494</v>
      </c>
      <c r="E300" s="245">
        <v>44196</v>
      </c>
      <c r="F300" s="182" t="s">
        <v>97</v>
      </c>
      <c r="G300" s="263">
        <v>266</v>
      </c>
    </row>
    <row r="301" spans="1:10" s="204" customFormat="1" ht="30" x14ac:dyDescent="0.25">
      <c r="A301" s="230" t="s">
        <v>761</v>
      </c>
      <c r="B301" s="258" t="s">
        <v>324</v>
      </c>
      <c r="C301" s="214" t="s">
        <v>748</v>
      </c>
      <c r="D301" s="210" t="s">
        <v>494</v>
      </c>
      <c r="E301" s="245">
        <v>44196</v>
      </c>
      <c r="F301" s="182" t="s">
        <v>98</v>
      </c>
      <c r="G301" s="263">
        <f>3.65+150.48</f>
        <v>154.13</v>
      </c>
    </row>
    <row r="302" spans="1:10" s="186" customFormat="1" ht="14.25" x14ac:dyDescent="0.2">
      <c r="A302" s="231" t="s">
        <v>762</v>
      </c>
      <c r="C302" s="252"/>
      <c r="D302" s="252"/>
      <c r="E302" s="252"/>
      <c r="G302" s="267"/>
    </row>
    <row r="303" spans="1:10" s="204" customFormat="1" x14ac:dyDescent="0.25">
      <c r="A303" s="230" t="s">
        <v>763</v>
      </c>
      <c r="B303" s="258" t="s">
        <v>324</v>
      </c>
      <c r="C303" s="214" t="s">
        <v>748</v>
      </c>
      <c r="D303" s="210" t="s">
        <v>494</v>
      </c>
      <c r="E303" s="245">
        <v>44196</v>
      </c>
      <c r="F303" s="182" t="s">
        <v>97</v>
      </c>
      <c r="G303" s="263">
        <v>266</v>
      </c>
    </row>
    <row r="304" spans="1:10" s="204" customFormat="1" ht="30" x14ac:dyDescent="0.25">
      <c r="A304" s="230" t="s">
        <v>764</v>
      </c>
      <c r="B304" s="258" t="s">
        <v>324</v>
      </c>
      <c r="C304" s="214" t="s">
        <v>748</v>
      </c>
      <c r="D304" s="210" t="s">
        <v>494</v>
      </c>
      <c r="E304" s="245">
        <v>44196</v>
      </c>
      <c r="F304" s="182" t="s">
        <v>98</v>
      </c>
      <c r="G304" s="263">
        <f>3.65+87.78</f>
        <v>91.43</v>
      </c>
    </row>
    <row r="305" spans="1:10" s="186" customFormat="1" ht="14.25" x14ac:dyDescent="0.2">
      <c r="A305" s="231" t="s">
        <v>765</v>
      </c>
      <c r="C305" s="252"/>
      <c r="D305" s="252"/>
      <c r="E305" s="252"/>
      <c r="G305" s="267"/>
      <c r="H305" s="187"/>
      <c r="I305" s="187"/>
      <c r="J305" s="187"/>
    </row>
    <row r="306" spans="1:10" s="197" customFormat="1" x14ac:dyDescent="0.25">
      <c r="A306" s="230" t="s">
        <v>766</v>
      </c>
      <c r="B306" s="258" t="s">
        <v>324</v>
      </c>
      <c r="C306" s="214" t="s">
        <v>748</v>
      </c>
      <c r="D306" s="210" t="s">
        <v>494</v>
      </c>
      <c r="E306" s="245">
        <v>44196</v>
      </c>
      <c r="F306" s="182" t="s">
        <v>97</v>
      </c>
      <c r="G306" s="263">
        <v>456</v>
      </c>
      <c r="H306" s="204"/>
      <c r="I306" s="204"/>
      <c r="J306" s="204"/>
    </row>
    <row r="307" spans="1:10" s="197" customFormat="1" ht="30" x14ac:dyDescent="0.25">
      <c r="A307" s="230" t="s">
        <v>767</v>
      </c>
      <c r="B307" s="258" t="s">
        <v>324</v>
      </c>
      <c r="C307" s="214" t="s">
        <v>748</v>
      </c>
      <c r="D307" s="210" t="s">
        <v>494</v>
      </c>
      <c r="E307" s="245">
        <v>44196</v>
      </c>
      <c r="F307" s="182" t="s">
        <v>98</v>
      </c>
      <c r="G307" s="263">
        <f>3.65+150.48</f>
        <v>154.13</v>
      </c>
      <c r="H307" s="204"/>
      <c r="I307" s="204"/>
      <c r="J307" s="204"/>
    </row>
    <row r="308" spans="1:10" s="186" customFormat="1" ht="14.25" x14ac:dyDescent="0.2">
      <c r="A308" s="232" t="s">
        <v>768</v>
      </c>
      <c r="B308" s="187"/>
      <c r="C308" s="253"/>
      <c r="D308" s="253"/>
      <c r="E308" s="253"/>
      <c r="F308" s="187"/>
      <c r="G308" s="268"/>
    </row>
    <row r="309" spans="1:10" x14ac:dyDescent="0.25">
      <c r="A309" s="230" t="s">
        <v>769</v>
      </c>
      <c r="B309" s="258" t="s">
        <v>324</v>
      </c>
      <c r="C309" s="214" t="s">
        <v>748</v>
      </c>
      <c r="D309" s="210" t="s">
        <v>494</v>
      </c>
      <c r="E309" s="245">
        <v>44196</v>
      </c>
      <c r="F309" s="182" t="s">
        <v>97</v>
      </c>
      <c r="G309" s="263">
        <v>475</v>
      </c>
      <c r="H309" s="204"/>
      <c r="I309" s="204"/>
      <c r="J309" s="204"/>
    </row>
    <row r="310" spans="1:10" s="197" customFormat="1" ht="30" x14ac:dyDescent="0.25">
      <c r="A310" s="230" t="s">
        <v>770</v>
      </c>
      <c r="B310" s="258" t="s">
        <v>324</v>
      </c>
      <c r="C310" s="214" t="s">
        <v>748</v>
      </c>
      <c r="D310" s="210" t="s">
        <v>494</v>
      </c>
      <c r="E310" s="245">
        <v>44196</v>
      </c>
      <c r="F310" s="182" t="s">
        <v>98</v>
      </c>
      <c r="G310" s="263">
        <f>3.8+156.75</f>
        <v>160.55000000000001</v>
      </c>
      <c r="H310" s="204"/>
      <c r="I310" s="204"/>
      <c r="J310" s="204"/>
    </row>
    <row r="311" spans="1:10" s="186" customFormat="1" ht="14.25" x14ac:dyDescent="0.2">
      <c r="A311" s="231" t="s">
        <v>771</v>
      </c>
      <c r="C311" s="252"/>
      <c r="D311" s="252"/>
      <c r="E311" s="252"/>
      <c r="G311" s="267"/>
    </row>
    <row r="312" spans="1:10" s="197" customFormat="1" x14ac:dyDescent="0.25">
      <c r="A312" s="230" t="s">
        <v>772</v>
      </c>
      <c r="B312" s="258" t="s">
        <v>324</v>
      </c>
      <c r="C312" s="214" t="s">
        <v>748</v>
      </c>
      <c r="D312" s="210" t="s">
        <v>494</v>
      </c>
      <c r="E312" s="245">
        <v>44196</v>
      </c>
      <c r="F312" s="182" t="s">
        <v>97</v>
      </c>
      <c r="G312" s="263">
        <v>456</v>
      </c>
      <c r="H312" s="204"/>
      <c r="I312" s="204"/>
      <c r="J312" s="204"/>
    </row>
    <row r="313" spans="1:10" s="197" customFormat="1" ht="30" x14ac:dyDescent="0.25">
      <c r="A313" s="230" t="s">
        <v>773</v>
      </c>
      <c r="B313" s="258" t="s">
        <v>324</v>
      </c>
      <c r="C313" s="214" t="s">
        <v>748</v>
      </c>
      <c r="D313" s="210" t="s">
        <v>494</v>
      </c>
      <c r="E313" s="245">
        <v>44196</v>
      </c>
      <c r="F313" s="182" t="s">
        <v>98</v>
      </c>
      <c r="G313" s="263">
        <v>154.13</v>
      </c>
      <c r="H313" s="204"/>
      <c r="I313" s="204"/>
      <c r="J313" s="204"/>
    </row>
    <row r="314" spans="1:10" s="186" customFormat="1" ht="14.25" x14ac:dyDescent="0.2">
      <c r="A314" s="231" t="s">
        <v>774</v>
      </c>
      <c r="C314" s="252"/>
      <c r="D314" s="252"/>
      <c r="E314" s="252"/>
      <c r="G314" s="267"/>
    </row>
    <row r="315" spans="1:10" s="197" customFormat="1" x14ac:dyDescent="0.25">
      <c r="A315" s="230" t="s">
        <v>775</v>
      </c>
      <c r="B315" s="258" t="s">
        <v>324</v>
      </c>
      <c r="C315" s="214" t="s">
        <v>748</v>
      </c>
      <c r="D315" s="210" t="s">
        <v>494</v>
      </c>
      <c r="E315" s="245">
        <v>44196</v>
      </c>
      <c r="F315" s="182" t="s">
        <v>97</v>
      </c>
      <c r="G315" s="263">
        <v>912</v>
      </c>
      <c r="H315" s="204"/>
      <c r="I315" s="204"/>
      <c r="J315" s="204"/>
    </row>
    <row r="316" spans="1:10" s="197" customFormat="1" ht="30" x14ac:dyDescent="0.25">
      <c r="A316" s="230" t="s">
        <v>776</v>
      </c>
      <c r="B316" s="258" t="s">
        <v>324</v>
      </c>
      <c r="C316" s="214" t="s">
        <v>748</v>
      </c>
      <c r="D316" s="210" t="s">
        <v>494</v>
      </c>
      <c r="E316" s="245">
        <v>44196</v>
      </c>
      <c r="F316" s="182" t="s">
        <v>98</v>
      </c>
      <c r="G316" s="263">
        <f>7.3+300.96</f>
        <v>308.26</v>
      </c>
      <c r="H316" s="204"/>
      <c r="I316" s="204"/>
      <c r="J316" s="204"/>
    </row>
    <row r="317" spans="1:10" s="204" customFormat="1" x14ac:dyDescent="0.25">
      <c r="A317" s="231" t="s">
        <v>777</v>
      </c>
      <c r="B317" s="186"/>
      <c r="C317" s="252"/>
      <c r="D317" s="252"/>
      <c r="E317" s="252"/>
      <c r="F317" s="186"/>
      <c r="G317" s="267"/>
      <c r="H317" s="186"/>
      <c r="I317" s="186"/>
      <c r="J317" s="186"/>
    </row>
    <row r="318" spans="1:10" s="197" customFormat="1" x14ac:dyDescent="0.25">
      <c r="A318" s="230" t="s">
        <v>778</v>
      </c>
      <c r="B318" s="258" t="s">
        <v>324</v>
      </c>
      <c r="C318" s="214" t="s">
        <v>748</v>
      </c>
      <c r="D318" s="210" t="s">
        <v>494</v>
      </c>
      <c r="E318" s="245">
        <v>44196</v>
      </c>
      <c r="F318" s="182" t="s">
        <v>97</v>
      </c>
      <c r="G318" s="263">
        <v>266</v>
      </c>
      <c r="H318" s="204"/>
      <c r="I318" s="204"/>
      <c r="J318" s="204"/>
    </row>
    <row r="319" spans="1:10" s="197" customFormat="1" ht="30" x14ac:dyDescent="0.25">
      <c r="A319" s="230" t="s">
        <v>779</v>
      </c>
      <c r="B319" s="258" t="s">
        <v>324</v>
      </c>
      <c r="C319" s="214" t="s">
        <v>748</v>
      </c>
      <c r="D319" s="210" t="s">
        <v>494</v>
      </c>
      <c r="E319" s="245">
        <v>44196</v>
      </c>
      <c r="F319" s="182" t="s">
        <v>98</v>
      </c>
      <c r="G319" s="263">
        <v>91.43</v>
      </c>
      <c r="H319" s="204"/>
      <c r="I319" s="204"/>
    </row>
    <row r="320" spans="1:10" s="204" customFormat="1" x14ac:dyDescent="0.25">
      <c r="A320" s="231" t="s">
        <v>780</v>
      </c>
      <c r="B320" s="186"/>
      <c r="C320" s="252"/>
      <c r="D320" s="252"/>
      <c r="E320" s="252"/>
      <c r="F320" s="186"/>
      <c r="G320" s="267"/>
      <c r="H320" s="186"/>
      <c r="I320" s="186"/>
      <c r="J320" s="186"/>
    </row>
    <row r="321" spans="1:10" s="197" customFormat="1" x14ac:dyDescent="0.25">
      <c r="A321" s="230" t="s">
        <v>781</v>
      </c>
      <c r="B321" s="258" t="s">
        <v>324</v>
      </c>
      <c r="C321" s="214" t="s">
        <v>748</v>
      </c>
      <c r="D321" s="210" t="s">
        <v>494</v>
      </c>
      <c r="E321" s="245">
        <v>44196</v>
      </c>
      <c r="F321" s="182" t="s">
        <v>97</v>
      </c>
      <c r="G321" s="263">
        <v>304</v>
      </c>
    </row>
    <row r="322" spans="1:10" s="197" customFormat="1" ht="30" x14ac:dyDescent="0.25">
      <c r="A322" s="230" t="s">
        <v>782</v>
      </c>
      <c r="B322" s="258" t="s">
        <v>324</v>
      </c>
      <c r="C322" s="214" t="s">
        <v>748</v>
      </c>
      <c r="D322" s="210" t="s">
        <v>494</v>
      </c>
      <c r="E322" s="245">
        <v>44196</v>
      </c>
      <c r="F322" s="182" t="s">
        <v>98</v>
      </c>
      <c r="G322" s="263">
        <f>2.43+100.32</f>
        <v>102.75</v>
      </c>
      <c r="H322" s="107"/>
      <c r="I322" s="107"/>
      <c r="J322" s="107"/>
    </row>
    <row r="323" spans="1:10" s="204" customFormat="1" x14ac:dyDescent="0.25">
      <c r="A323" s="231" t="s">
        <v>783</v>
      </c>
      <c r="B323" s="186"/>
      <c r="C323" s="252"/>
      <c r="D323" s="252"/>
      <c r="E323" s="252"/>
      <c r="F323" s="186"/>
      <c r="G323" s="267"/>
      <c r="H323" s="186"/>
      <c r="I323" s="186"/>
      <c r="J323" s="186"/>
    </row>
    <row r="324" spans="1:10" s="197" customFormat="1" x14ac:dyDescent="0.25">
      <c r="A324" s="230" t="s">
        <v>784</v>
      </c>
      <c r="B324" s="258" t="s">
        <v>324</v>
      </c>
      <c r="C324" s="214" t="s">
        <v>748</v>
      </c>
      <c r="D324" s="210" t="s">
        <v>494</v>
      </c>
      <c r="E324" s="245">
        <v>44196</v>
      </c>
      <c r="F324" s="182" t="s">
        <v>97</v>
      </c>
      <c r="G324" s="263">
        <v>228</v>
      </c>
    </row>
    <row r="325" spans="1:10" s="197" customFormat="1" ht="30" x14ac:dyDescent="0.25">
      <c r="A325" s="230" t="s">
        <v>785</v>
      </c>
      <c r="B325" s="258" t="s">
        <v>324</v>
      </c>
      <c r="C325" s="214" t="s">
        <v>748</v>
      </c>
      <c r="D325" s="210" t="s">
        <v>494</v>
      </c>
      <c r="E325" s="245">
        <v>44196</v>
      </c>
      <c r="F325" s="182" t="s">
        <v>98</v>
      </c>
      <c r="G325" s="263">
        <f>1.82+75.24</f>
        <v>77.059999999999988</v>
      </c>
    </row>
    <row r="326" spans="1:10" s="204" customFormat="1" x14ac:dyDescent="0.25">
      <c r="A326" s="231" t="s">
        <v>786</v>
      </c>
      <c r="B326" s="186"/>
      <c r="C326" s="252"/>
      <c r="D326" s="252"/>
      <c r="E326" s="252"/>
      <c r="F326" s="186"/>
      <c r="G326" s="267"/>
    </row>
    <row r="327" spans="1:10" s="197" customFormat="1" x14ac:dyDescent="0.25">
      <c r="A327" s="230" t="s">
        <v>787</v>
      </c>
      <c r="B327" s="258" t="s">
        <v>324</v>
      </c>
      <c r="C327" s="214" t="s">
        <v>748</v>
      </c>
      <c r="D327" s="210" t="s">
        <v>494</v>
      </c>
      <c r="E327" s="245">
        <v>44196</v>
      </c>
      <c r="F327" s="182" t="s">
        <v>97</v>
      </c>
      <c r="G327" s="263">
        <v>418</v>
      </c>
    </row>
    <row r="328" spans="1:10" s="197" customFormat="1" ht="30" x14ac:dyDescent="0.25">
      <c r="A328" s="230" t="s">
        <v>788</v>
      </c>
      <c r="B328" s="258" t="s">
        <v>324</v>
      </c>
      <c r="C328" s="214" t="s">
        <v>748</v>
      </c>
      <c r="D328" s="210" t="s">
        <v>494</v>
      </c>
      <c r="E328" s="245">
        <v>44196</v>
      </c>
      <c r="F328" s="182" t="s">
        <v>98</v>
      </c>
      <c r="G328" s="263">
        <f>3.34+137.94</f>
        <v>141.28</v>
      </c>
    </row>
    <row r="329" spans="1:10" s="197" customFormat="1" x14ac:dyDescent="0.25">
      <c r="A329" s="476" t="str">
        <f>'C1. Tööjõukulud'!A94:F94</f>
        <v>Aruandlusperioodi 01/04/2020 - 31/12/2020 kulud kokku</v>
      </c>
      <c r="B329" s="477"/>
      <c r="C329" s="477"/>
      <c r="D329" s="477"/>
      <c r="E329" s="477"/>
      <c r="F329" s="478"/>
      <c r="G329" s="273">
        <f>SUM(G5:G328)</f>
        <v>53301.019999999975</v>
      </c>
    </row>
    <row r="330" spans="1:10" s="197" customFormat="1" x14ac:dyDescent="0.25">
      <c r="A330" s="179"/>
      <c r="B330" s="179"/>
      <c r="C330" s="199"/>
      <c r="D330" s="199"/>
      <c r="E330" s="249"/>
      <c r="F330" s="179"/>
      <c r="G330" s="261"/>
    </row>
    <row r="331" spans="1:10" s="197" customFormat="1" ht="15.75" x14ac:dyDescent="0.25">
      <c r="A331" s="320" t="s">
        <v>175</v>
      </c>
      <c r="B331" s="129" t="s">
        <v>246</v>
      </c>
      <c r="C331" s="128"/>
      <c r="D331" s="161"/>
      <c r="E331" s="161"/>
      <c r="F331" s="180"/>
      <c r="G331" s="262"/>
    </row>
    <row r="332" spans="1:10" s="224" customFormat="1" x14ac:dyDescent="0.25">
      <c r="A332" s="480" t="s">
        <v>1093</v>
      </c>
      <c r="B332" s="481"/>
      <c r="C332" s="481"/>
      <c r="D332" s="481"/>
      <c r="E332" s="481"/>
      <c r="F332" s="481"/>
      <c r="G332" s="482"/>
    </row>
    <row r="333" spans="1:10" s="208" customFormat="1" x14ac:dyDescent="0.25">
      <c r="A333" s="344" t="s">
        <v>1094</v>
      </c>
      <c r="B333" s="184" t="s">
        <v>324</v>
      </c>
      <c r="C333" s="214" t="s">
        <v>905</v>
      </c>
      <c r="D333" s="242">
        <v>202101</v>
      </c>
      <c r="E333" s="245">
        <v>44227</v>
      </c>
      <c r="F333" s="184" t="s">
        <v>97</v>
      </c>
      <c r="G333" s="264">
        <v>800</v>
      </c>
    </row>
    <row r="334" spans="1:10" s="208" customFormat="1" ht="30" x14ac:dyDescent="0.25">
      <c r="A334" s="344" t="s">
        <v>1095</v>
      </c>
      <c r="B334" s="184" t="s">
        <v>324</v>
      </c>
      <c r="C334" s="214" t="s">
        <v>905</v>
      </c>
      <c r="D334" s="242">
        <v>202101</v>
      </c>
      <c r="E334" s="245">
        <v>44227</v>
      </c>
      <c r="F334" s="182" t="s">
        <v>98</v>
      </c>
      <c r="G334" s="264">
        <v>270.39999999999998</v>
      </c>
    </row>
    <row r="335" spans="1:10" s="330" customFormat="1" x14ac:dyDescent="0.25">
      <c r="A335" s="480" t="s">
        <v>1096</v>
      </c>
      <c r="B335" s="481"/>
      <c r="C335" s="481"/>
      <c r="D335" s="481"/>
      <c r="E335" s="481"/>
      <c r="F335" s="481"/>
      <c r="G335" s="482"/>
    </row>
    <row r="336" spans="1:10" s="208" customFormat="1" x14ac:dyDescent="0.25">
      <c r="A336" s="344" t="s">
        <v>1097</v>
      </c>
      <c r="B336" s="184" t="s">
        <v>324</v>
      </c>
      <c r="C336" s="214" t="s">
        <v>906</v>
      </c>
      <c r="D336" s="242">
        <v>202102</v>
      </c>
      <c r="E336" s="245">
        <v>44255</v>
      </c>
      <c r="F336" s="184" t="s">
        <v>97</v>
      </c>
      <c r="G336" s="264">
        <v>800</v>
      </c>
    </row>
    <row r="337" spans="1:7" s="208" customFormat="1" ht="30" x14ac:dyDescent="0.25">
      <c r="A337" s="344" t="s">
        <v>1098</v>
      </c>
      <c r="B337" s="184" t="s">
        <v>324</v>
      </c>
      <c r="C337" s="214" t="s">
        <v>906</v>
      </c>
      <c r="D337" s="242">
        <v>202102</v>
      </c>
      <c r="E337" s="245">
        <v>44255</v>
      </c>
      <c r="F337" s="182" t="s">
        <v>98</v>
      </c>
      <c r="G337" s="264">
        <v>270.39999999999998</v>
      </c>
    </row>
    <row r="338" spans="1:7" s="224" customFormat="1" x14ac:dyDescent="0.25">
      <c r="A338" s="480" t="s">
        <v>1099</v>
      </c>
      <c r="B338" s="481"/>
      <c r="C338" s="481"/>
      <c r="D338" s="481"/>
      <c r="E338" s="481"/>
      <c r="F338" s="481"/>
      <c r="G338" s="482"/>
    </row>
    <row r="339" spans="1:7" s="208" customFormat="1" x14ac:dyDescent="0.25">
      <c r="A339" s="344" t="s">
        <v>1100</v>
      </c>
      <c r="B339" s="184" t="s">
        <v>324</v>
      </c>
      <c r="C339" s="214" t="s">
        <v>907</v>
      </c>
      <c r="D339" s="242">
        <v>202103</v>
      </c>
      <c r="E339" s="245">
        <v>44286</v>
      </c>
      <c r="F339" s="184" t="s">
        <v>97</v>
      </c>
      <c r="G339" s="264">
        <v>800</v>
      </c>
    </row>
    <row r="340" spans="1:7" s="208" customFormat="1" ht="30" x14ac:dyDescent="0.25">
      <c r="A340" s="344" t="s">
        <v>1101</v>
      </c>
      <c r="B340" s="184" t="s">
        <v>324</v>
      </c>
      <c r="C340" s="214" t="s">
        <v>907</v>
      </c>
      <c r="D340" s="242">
        <v>202103</v>
      </c>
      <c r="E340" s="245">
        <v>44286</v>
      </c>
      <c r="F340" s="182" t="s">
        <v>98</v>
      </c>
      <c r="G340" s="264">
        <v>270.39999999999998</v>
      </c>
    </row>
    <row r="341" spans="1:7" s="224" customFormat="1" x14ac:dyDescent="0.25">
      <c r="A341" s="480" t="s">
        <v>1102</v>
      </c>
      <c r="B341" s="481"/>
      <c r="C341" s="481"/>
      <c r="D341" s="481"/>
      <c r="E341" s="481"/>
      <c r="F341" s="481"/>
      <c r="G341" s="482"/>
    </row>
    <row r="342" spans="1:7" s="208" customFormat="1" x14ac:dyDescent="0.25">
      <c r="A342" s="344" t="s">
        <v>1103</v>
      </c>
      <c r="B342" s="184" t="s">
        <v>324</v>
      </c>
      <c r="C342" s="214" t="s">
        <v>898</v>
      </c>
      <c r="D342" s="242">
        <v>202104</v>
      </c>
      <c r="E342" s="245">
        <v>44316</v>
      </c>
      <c r="F342" s="184" t="s">
        <v>97</v>
      </c>
      <c r="G342" s="264">
        <v>800</v>
      </c>
    </row>
    <row r="343" spans="1:7" s="208" customFormat="1" ht="30" x14ac:dyDescent="0.25">
      <c r="A343" s="344" t="s">
        <v>1104</v>
      </c>
      <c r="B343" s="184" t="s">
        <v>324</v>
      </c>
      <c r="C343" s="214" t="s">
        <v>898</v>
      </c>
      <c r="D343" s="242">
        <v>202104</v>
      </c>
      <c r="E343" s="245">
        <v>44316</v>
      </c>
      <c r="F343" s="182" t="s">
        <v>98</v>
      </c>
      <c r="G343" s="264">
        <v>270.39999999999998</v>
      </c>
    </row>
    <row r="344" spans="1:7" s="224" customFormat="1" x14ac:dyDescent="0.25">
      <c r="A344" s="480" t="s">
        <v>1105</v>
      </c>
      <c r="B344" s="481"/>
      <c r="C344" s="481"/>
      <c r="D344" s="481"/>
      <c r="E344" s="481"/>
      <c r="F344" s="481"/>
      <c r="G344" s="482"/>
    </row>
    <row r="345" spans="1:7" s="208" customFormat="1" x14ac:dyDescent="0.25">
      <c r="A345" s="344" t="s">
        <v>1106</v>
      </c>
      <c r="B345" s="184" t="s">
        <v>324</v>
      </c>
      <c r="C345" s="214" t="s">
        <v>908</v>
      </c>
      <c r="D345" s="242">
        <v>202105</v>
      </c>
      <c r="E345" s="245">
        <v>44347</v>
      </c>
      <c r="F345" s="184" t="s">
        <v>97</v>
      </c>
      <c r="G345" s="264">
        <v>800</v>
      </c>
    </row>
    <row r="346" spans="1:7" s="208" customFormat="1" ht="30" x14ac:dyDescent="0.25">
      <c r="A346" s="344" t="s">
        <v>1107</v>
      </c>
      <c r="B346" s="184" t="s">
        <v>324</v>
      </c>
      <c r="C346" s="214" t="s">
        <v>908</v>
      </c>
      <c r="D346" s="242">
        <v>202105</v>
      </c>
      <c r="E346" s="245">
        <v>44347</v>
      </c>
      <c r="F346" s="182" t="s">
        <v>98</v>
      </c>
      <c r="G346" s="264">
        <v>270.39999999999998</v>
      </c>
    </row>
    <row r="347" spans="1:7" s="224" customFormat="1" x14ac:dyDescent="0.25">
      <c r="A347" s="480" t="s">
        <v>1108</v>
      </c>
      <c r="B347" s="481"/>
      <c r="C347" s="481"/>
      <c r="D347" s="481"/>
      <c r="E347" s="481"/>
      <c r="F347" s="481"/>
      <c r="G347" s="482"/>
    </row>
    <row r="348" spans="1:7" s="208" customFormat="1" x14ac:dyDescent="0.25">
      <c r="A348" s="344" t="s">
        <v>1109</v>
      </c>
      <c r="B348" s="184" t="s">
        <v>324</v>
      </c>
      <c r="C348" s="214" t="s">
        <v>909</v>
      </c>
      <c r="D348" s="242">
        <v>202106</v>
      </c>
      <c r="E348" s="245">
        <v>44377</v>
      </c>
      <c r="F348" s="184" t="s">
        <v>97</v>
      </c>
      <c r="G348" s="264">
        <v>800</v>
      </c>
    </row>
    <row r="349" spans="1:7" s="208" customFormat="1" ht="30" x14ac:dyDescent="0.25">
      <c r="A349" s="344" t="s">
        <v>1110</v>
      </c>
      <c r="B349" s="184" t="s">
        <v>324</v>
      </c>
      <c r="C349" s="214" t="s">
        <v>909</v>
      </c>
      <c r="D349" s="242">
        <v>202106</v>
      </c>
      <c r="E349" s="245">
        <v>44377</v>
      </c>
      <c r="F349" s="182" t="s">
        <v>98</v>
      </c>
      <c r="G349" s="264">
        <v>270.39999999999998</v>
      </c>
    </row>
    <row r="350" spans="1:7" s="224" customFormat="1" x14ac:dyDescent="0.25">
      <c r="A350" s="480" t="s">
        <v>1111</v>
      </c>
      <c r="B350" s="481"/>
      <c r="C350" s="481"/>
      <c r="D350" s="481"/>
      <c r="E350" s="481"/>
      <c r="F350" s="481"/>
      <c r="G350" s="482"/>
    </row>
    <row r="351" spans="1:7" s="208" customFormat="1" x14ac:dyDescent="0.25">
      <c r="A351" s="344" t="s">
        <v>1112</v>
      </c>
      <c r="B351" s="184" t="s">
        <v>324</v>
      </c>
      <c r="C351" s="214" t="s">
        <v>910</v>
      </c>
      <c r="D351" s="242">
        <v>202107</v>
      </c>
      <c r="E351" s="245">
        <v>44408</v>
      </c>
      <c r="F351" s="184" t="s">
        <v>97</v>
      </c>
      <c r="G351" s="264">
        <v>800</v>
      </c>
    </row>
    <row r="352" spans="1:7" s="208" customFormat="1" ht="30" x14ac:dyDescent="0.25">
      <c r="A352" s="344" t="s">
        <v>1113</v>
      </c>
      <c r="B352" s="184" t="s">
        <v>324</v>
      </c>
      <c r="C352" s="214" t="s">
        <v>910</v>
      </c>
      <c r="D352" s="242">
        <v>202107</v>
      </c>
      <c r="E352" s="245">
        <v>44408</v>
      </c>
      <c r="F352" s="182" t="s">
        <v>98</v>
      </c>
      <c r="G352" s="264">
        <v>270.39999999999998</v>
      </c>
    </row>
    <row r="353" spans="1:10" s="224" customFormat="1" x14ac:dyDescent="0.25">
      <c r="A353" s="480" t="s">
        <v>1114</v>
      </c>
      <c r="B353" s="481"/>
      <c r="C353" s="481"/>
      <c r="D353" s="481"/>
      <c r="E353" s="481"/>
      <c r="F353" s="481"/>
      <c r="G353" s="482"/>
    </row>
    <row r="354" spans="1:10" s="208" customFormat="1" x14ac:dyDescent="0.25">
      <c r="A354" s="344" t="s">
        <v>1115</v>
      </c>
      <c r="B354" s="184" t="s">
        <v>324</v>
      </c>
      <c r="C354" s="214" t="s">
        <v>911</v>
      </c>
      <c r="D354" s="242">
        <v>202108</v>
      </c>
      <c r="E354" s="245">
        <v>44439</v>
      </c>
      <c r="F354" s="184" t="s">
        <v>97</v>
      </c>
      <c r="G354" s="264">
        <v>800</v>
      </c>
    </row>
    <row r="355" spans="1:10" s="208" customFormat="1" ht="30" x14ac:dyDescent="0.25">
      <c r="A355" s="344" t="s">
        <v>1116</v>
      </c>
      <c r="B355" s="184" t="s">
        <v>324</v>
      </c>
      <c r="C355" s="214" t="s">
        <v>911</v>
      </c>
      <c r="D355" s="242">
        <v>202108</v>
      </c>
      <c r="E355" s="245">
        <v>44439</v>
      </c>
      <c r="F355" s="182" t="s">
        <v>98</v>
      </c>
      <c r="G355" s="264">
        <v>270.39999999999998</v>
      </c>
    </row>
    <row r="356" spans="1:10" s="224" customFormat="1" x14ac:dyDescent="0.25">
      <c r="A356" s="480" t="s">
        <v>1117</v>
      </c>
      <c r="B356" s="481"/>
      <c r="C356" s="481"/>
      <c r="D356" s="481"/>
      <c r="E356" s="481"/>
      <c r="F356" s="481"/>
      <c r="G356" s="482"/>
    </row>
    <row r="357" spans="1:10" s="208" customFormat="1" x14ac:dyDescent="0.25">
      <c r="A357" s="344" t="s">
        <v>1118</v>
      </c>
      <c r="B357" s="184" t="s">
        <v>324</v>
      </c>
      <c r="C357" s="214" t="s">
        <v>912</v>
      </c>
      <c r="D357" s="242">
        <v>202109</v>
      </c>
      <c r="E357" s="245">
        <v>44469</v>
      </c>
      <c r="F357" s="184" t="s">
        <v>97</v>
      </c>
      <c r="G357" s="264">
        <v>800</v>
      </c>
    </row>
    <row r="358" spans="1:10" s="208" customFormat="1" ht="30" x14ac:dyDescent="0.25">
      <c r="A358" s="344" t="s">
        <v>1119</v>
      </c>
      <c r="B358" s="184" t="s">
        <v>324</v>
      </c>
      <c r="C358" s="214" t="s">
        <v>912</v>
      </c>
      <c r="D358" s="242">
        <v>202109</v>
      </c>
      <c r="E358" s="245">
        <v>44469</v>
      </c>
      <c r="F358" s="182" t="s">
        <v>98</v>
      </c>
      <c r="G358" s="264">
        <v>270.39999999999998</v>
      </c>
    </row>
    <row r="359" spans="1:10" s="197" customFormat="1" ht="15.75" x14ac:dyDescent="0.25">
      <c r="A359" s="363" t="s">
        <v>176</v>
      </c>
      <c r="B359" s="129" t="s">
        <v>149</v>
      </c>
      <c r="C359" s="128"/>
      <c r="D359" s="161"/>
      <c r="E359" s="161"/>
      <c r="F359" s="180"/>
      <c r="G359" s="262"/>
    </row>
    <row r="360" spans="1:10" s="208" customFormat="1" ht="18.75" customHeight="1" x14ac:dyDescent="0.25">
      <c r="A360" s="327" t="s">
        <v>1120</v>
      </c>
      <c r="B360" s="328" t="s">
        <v>859</v>
      </c>
      <c r="C360" s="328"/>
      <c r="D360" s="364"/>
      <c r="E360" s="364"/>
      <c r="F360" s="328"/>
      <c r="G360" s="365"/>
      <c r="H360" s="197"/>
      <c r="I360" s="197"/>
      <c r="J360" s="197"/>
    </row>
    <row r="361" spans="1:10" s="208" customFormat="1" x14ac:dyDescent="0.25">
      <c r="A361" s="349" t="s">
        <v>1121</v>
      </c>
      <c r="B361" s="184" t="s">
        <v>324</v>
      </c>
      <c r="C361" s="214" t="s">
        <v>856</v>
      </c>
      <c r="D361" s="242">
        <v>202102</v>
      </c>
      <c r="E361" s="245">
        <v>44255</v>
      </c>
      <c r="F361" s="182" t="s">
        <v>97</v>
      </c>
      <c r="G361" s="378">
        <v>157.5</v>
      </c>
    </row>
    <row r="362" spans="1:10" s="208" customFormat="1" ht="30" x14ac:dyDescent="0.25">
      <c r="A362" s="349" t="s">
        <v>1122</v>
      </c>
      <c r="B362" s="208" t="s">
        <v>324</v>
      </c>
      <c r="C362" s="214" t="s">
        <v>856</v>
      </c>
      <c r="D362" s="242">
        <v>202102</v>
      </c>
      <c r="E362" s="245">
        <v>44255</v>
      </c>
      <c r="F362" s="182" t="s">
        <v>98</v>
      </c>
      <c r="G362" s="378">
        <v>53.24</v>
      </c>
    </row>
    <row r="363" spans="1:10" s="204" customFormat="1" ht="15.75" x14ac:dyDescent="0.25">
      <c r="A363" s="321" t="s">
        <v>1123</v>
      </c>
      <c r="B363" s="328" t="s">
        <v>859</v>
      </c>
      <c r="C363" s="328"/>
      <c r="D363" s="364"/>
      <c r="E363" s="364"/>
      <c r="F363" s="328"/>
      <c r="G363" s="379"/>
    </row>
    <row r="364" spans="1:10" s="224" customFormat="1" x14ac:dyDescent="0.25">
      <c r="A364" s="349" t="s">
        <v>1124</v>
      </c>
      <c r="B364" s="184" t="s">
        <v>324</v>
      </c>
      <c r="C364" s="214" t="s">
        <v>858</v>
      </c>
      <c r="D364" s="242">
        <v>202103</v>
      </c>
      <c r="E364" s="245">
        <v>44286</v>
      </c>
      <c r="F364" s="182" t="s">
        <v>97</v>
      </c>
      <c r="G364" s="378">
        <v>112.5</v>
      </c>
    </row>
    <row r="365" spans="1:10" s="224" customFormat="1" ht="30" x14ac:dyDescent="0.25">
      <c r="A365" s="349" t="s">
        <v>1125</v>
      </c>
      <c r="B365" s="208" t="s">
        <v>324</v>
      </c>
      <c r="C365" s="214" t="s">
        <v>858</v>
      </c>
      <c r="D365" s="242">
        <v>202103</v>
      </c>
      <c r="E365" s="245">
        <v>44286</v>
      </c>
      <c r="F365" s="182" t="s">
        <v>98</v>
      </c>
      <c r="G365" s="378">
        <v>38.03</v>
      </c>
    </row>
    <row r="366" spans="1:10" s="204" customFormat="1" ht="15.75" x14ac:dyDescent="0.25">
      <c r="A366" s="321" t="s">
        <v>1126</v>
      </c>
      <c r="B366" s="328" t="s">
        <v>859</v>
      </c>
      <c r="C366" s="328"/>
      <c r="D366" s="364"/>
      <c r="E366" s="364"/>
      <c r="F366" s="328"/>
      <c r="G366" s="379"/>
    </row>
    <row r="367" spans="1:10" s="204" customFormat="1" x14ac:dyDescent="0.25">
      <c r="A367" s="349" t="s">
        <v>1132</v>
      </c>
      <c r="B367" s="184" t="s">
        <v>324</v>
      </c>
      <c r="C367" s="214" t="s">
        <v>862</v>
      </c>
      <c r="D367" s="242">
        <v>202104</v>
      </c>
      <c r="E367" s="245">
        <v>44316</v>
      </c>
      <c r="F367" s="182" t="s">
        <v>97</v>
      </c>
      <c r="G367" s="378">
        <v>112.5</v>
      </c>
    </row>
    <row r="368" spans="1:10" s="204" customFormat="1" ht="30" x14ac:dyDescent="0.25">
      <c r="A368" s="413" t="s">
        <v>1133</v>
      </c>
      <c r="B368" s="208" t="s">
        <v>324</v>
      </c>
      <c r="C368" s="214" t="s">
        <v>862</v>
      </c>
      <c r="D368" s="242">
        <v>202104</v>
      </c>
      <c r="E368" s="245">
        <v>44316</v>
      </c>
      <c r="F368" s="182" t="s">
        <v>98</v>
      </c>
      <c r="G368" s="412">
        <v>38.03</v>
      </c>
    </row>
    <row r="369" spans="1:7" s="204" customFormat="1" ht="15.75" x14ac:dyDescent="0.25">
      <c r="A369" s="367" t="s">
        <v>1127</v>
      </c>
      <c r="B369" s="328" t="s">
        <v>859</v>
      </c>
      <c r="C369" s="328"/>
      <c r="D369" s="364"/>
      <c r="E369" s="364"/>
      <c r="F369" s="328"/>
      <c r="G369" s="378"/>
    </row>
    <row r="370" spans="1:7" s="204" customFormat="1" x14ac:dyDescent="0.25">
      <c r="A370" s="349" t="s">
        <v>1134</v>
      </c>
      <c r="B370" s="184" t="s">
        <v>324</v>
      </c>
      <c r="C370" s="214" t="s">
        <v>865</v>
      </c>
      <c r="D370" s="242">
        <v>202105</v>
      </c>
      <c r="E370" s="245">
        <v>44347</v>
      </c>
      <c r="F370" s="182" t="s">
        <v>97</v>
      </c>
      <c r="G370" s="378">
        <v>60</v>
      </c>
    </row>
    <row r="371" spans="1:7" s="204" customFormat="1" ht="30" x14ac:dyDescent="0.25">
      <c r="A371" s="349" t="s">
        <v>1135</v>
      </c>
      <c r="B371" s="208" t="s">
        <v>324</v>
      </c>
      <c r="C371" s="214" t="s">
        <v>865</v>
      </c>
      <c r="D371" s="242">
        <v>202105</v>
      </c>
      <c r="E371" s="245">
        <v>44347</v>
      </c>
      <c r="F371" s="182" t="s">
        <v>98</v>
      </c>
      <c r="G371" s="378">
        <v>20.28</v>
      </c>
    </row>
    <row r="372" spans="1:7" s="204" customFormat="1" ht="15.75" x14ac:dyDescent="0.25">
      <c r="A372" s="367" t="s">
        <v>1128</v>
      </c>
      <c r="B372" s="328" t="s">
        <v>859</v>
      </c>
      <c r="C372" s="328"/>
      <c r="D372" s="364"/>
      <c r="E372" s="364"/>
      <c r="F372" s="328"/>
      <c r="G372" s="378"/>
    </row>
    <row r="373" spans="1:7" s="204" customFormat="1" x14ac:dyDescent="0.25">
      <c r="A373" s="349" t="s">
        <v>1136</v>
      </c>
      <c r="B373" s="184" t="s">
        <v>324</v>
      </c>
      <c r="C373" s="214" t="s">
        <v>868</v>
      </c>
      <c r="D373" s="242">
        <v>202106</v>
      </c>
      <c r="E373" s="245">
        <v>44377</v>
      </c>
      <c r="F373" s="182" t="s">
        <v>97</v>
      </c>
      <c r="G373" s="378">
        <v>195</v>
      </c>
    </row>
    <row r="374" spans="1:7" s="204" customFormat="1" ht="30" x14ac:dyDescent="0.25">
      <c r="A374" s="349" t="s">
        <v>1137</v>
      </c>
      <c r="B374" s="208" t="s">
        <v>324</v>
      </c>
      <c r="C374" s="214" t="s">
        <v>868</v>
      </c>
      <c r="D374" s="242">
        <v>202106</v>
      </c>
      <c r="E374" s="245">
        <v>44377</v>
      </c>
      <c r="F374" s="182" t="s">
        <v>98</v>
      </c>
      <c r="G374" s="378">
        <v>65.91</v>
      </c>
    </row>
    <row r="375" spans="1:7" s="204" customFormat="1" ht="15.75" x14ac:dyDescent="0.25">
      <c r="A375" s="367" t="s">
        <v>1129</v>
      </c>
      <c r="B375" s="328" t="s">
        <v>1407</v>
      </c>
      <c r="C375" s="328"/>
      <c r="D375" s="364"/>
      <c r="E375" s="364"/>
      <c r="F375" s="328"/>
      <c r="G375" s="378"/>
    </row>
    <row r="376" spans="1:7" s="204" customFormat="1" x14ac:dyDescent="0.25">
      <c r="A376" s="349" t="s">
        <v>1138</v>
      </c>
      <c r="B376" s="184" t="s">
        <v>324</v>
      </c>
      <c r="C376" s="214" t="s">
        <v>870</v>
      </c>
      <c r="D376" s="242">
        <v>202107</v>
      </c>
      <c r="E376" s="245">
        <v>44408</v>
      </c>
      <c r="F376" s="182" t="s">
        <v>97</v>
      </c>
      <c r="G376" s="378">
        <v>37.5</v>
      </c>
    </row>
    <row r="377" spans="1:7" s="204" customFormat="1" ht="30" x14ac:dyDescent="0.25">
      <c r="A377" s="349" t="s">
        <v>1139</v>
      </c>
      <c r="B377" s="208" t="s">
        <v>324</v>
      </c>
      <c r="C377" s="214" t="s">
        <v>870</v>
      </c>
      <c r="D377" s="242">
        <v>202107</v>
      </c>
      <c r="E377" s="245">
        <v>44408</v>
      </c>
      <c r="F377" s="182" t="s">
        <v>98</v>
      </c>
      <c r="G377" s="378">
        <v>12.68</v>
      </c>
    </row>
    <row r="378" spans="1:7" s="204" customFormat="1" ht="15.75" x14ac:dyDescent="0.25">
      <c r="A378" s="367" t="s">
        <v>1130</v>
      </c>
      <c r="B378" s="328" t="s">
        <v>859</v>
      </c>
      <c r="C378" s="328"/>
      <c r="D378" s="364"/>
      <c r="E378" s="364"/>
      <c r="F378" s="328"/>
      <c r="G378" s="378"/>
    </row>
    <row r="379" spans="1:7" s="204" customFormat="1" x14ac:dyDescent="0.25">
      <c r="A379" s="349" t="s">
        <v>1140</v>
      </c>
      <c r="B379" s="184" t="s">
        <v>324</v>
      </c>
      <c r="C379" s="214" t="s">
        <v>877</v>
      </c>
      <c r="D379" s="242">
        <v>202108</v>
      </c>
      <c r="E379" s="245">
        <v>44439</v>
      </c>
      <c r="F379" s="182" t="s">
        <v>97</v>
      </c>
      <c r="G379" s="378">
        <v>150</v>
      </c>
    </row>
    <row r="380" spans="1:7" s="204" customFormat="1" ht="30" x14ac:dyDescent="0.25">
      <c r="A380" s="349" t="s">
        <v>1141</v>
      </c>
      <c r="B380" s="208" t="s">
        <v>324</v>
      </c>
      <c r="C380" s="214" t="s">
        <v>877</v>
      </c>
      <c r="D380" s="242">
        <v>202108</v>
      </c>
      <c r="E380" s="245">
        <v>44439</v>
      </c>
      <c r="F380" s="182" t="s">
        <v>98</v>
      </c>
      <c r="G380" s="378">
        <v>50.7</v>
      </c>
    </row>
    <row r="381" spans="1:7" s="204" customFormat="1" ht="15.75" x14ac:dyDescent="0.25">
      <c r="A381" s="367" t="s">
        <v>1131</v>
      </c>
      <c r="B381" s="328" t="s">
        <v>859</v>
      </c>
      <c r="C381" s="328"/>
      <c r="D381" s="364"/>
      <c r="E381" s="364"/>
      <c r="F381" s="328"/>
      <c r="G381" s="378"/>
    </row>
    <row r="382" spans="1:7" s="204" customFormat="1" x14ac:dyDescent="0.25">
      <c r="A382" s="349" t="s">
        <v>1142</v>
      </c>
      <c r="B382" s="184" t="s">
        <v>324</v>
      </c>
      <c r="C382" s="214" t="s">
        <v>904</v>
      </c>
      <c r="D382" s="242">
        <v>202109</v>
      </c>
      <c r="E382" s="245">
        <v>44469</v>
      </c>
      <c r="F382" s="182" t="s">
        <v>97</v>
      </c>
      <c r="G382" s="378">
        <v>202.5</v>
      </c>
    </row>
    <row r="383" spans="1:7" s="204" customFormat="1" ht="30" x14ac:dyDescent="0.25">
      <c r="A383" s="349" t="s">
        <v>1143</v>
      </c>
      <c r="B383" s="208" t="s">
        <v>324</v>
      </c>
      <c r="C383" s="214" t="s">
        <v>904</v>
      </c>
      <c r="D383" s="242">
        <v>202109</v>
      </c>
      <c r="E383" s="245">
        <v>44469</v>
      </c>
      <c r="F383" s="182" t="s">
        <v>98</v>
      </c>
      <c r="G383" s="378">
        <v>68.45</v>
      </c>
    </row>
    <row r="384" spans="1:7" s="197" customFormat="1" ht="15.75" x14ac:dyDescent="0.25">
      <c r="A384" s="320" t="s">
        <v>177</v>
      </c>
      <c r="B384" s="129" t="s">
        <v>146</v>
      </c>
      <c r="C384" s="128"/>
      <c r="D384" s="161"/>
      <c r="E384" s="161"/>
      <c r="F384" s="180"/>
      <c r="G384" s="262"/>
    </row>
    <row r="385" spans="1:13" s="197" customFormat="1" ht="15.75" x14ac:dyDescent="0.25">
      <c r="A385" s="121"/>
      <c r="B385" s="114"/>
      <c r="C385" s="25"/>
      <c r="D385" s="163"/>
      <c r="E385" s="163"/>
      <c r="F385" s="179"/>
      <c r="G385" s="261"/>
    </row>
    <row r="386" spans="1:13" s="197" customFormat="1" ht="15.75" x14ac:dyDescent="0.25">
      <c r="A386" s="320" t="s">
        <v>178</v>
      </c>
      <c r="B386" s="129" t="s">
        <v>152</v>
      </c>
      <c r="C386" s="128"/>
      <c r="D386" s="161"/>
      <c r="E386" s="161"/>
      <c r="F386" s="180"/>
      <c r="G386" s="262"/>
    </row>
    <row r="387" spans="1:13" s="197" customFormat="1" ht="46.5" customHeight="1" x14ac:dyDescent="0.25">
      <c r="A387" s="25" t="s">
        <v>1144</v>
      </c>
      <c r="B387" s="182" t="s">
        <v>284</v>
      </c>
      <c r="C387" s="214" t="s">
        <v>236</v>
      </c>
      <c r="D387" s="214" t="s">
        <v>916</v>
      </c>
      <c r="E387" s="245">
        <v>44173</v>
      </c>
      <c r="F387" s="146" t="s">
        <v>917</v>
      </c>
      <c r="G387" s="263">
        <v>134.30000000000001</v>
      </c>
      <c r="J387" s="336"/>
      <c r="K387" s="335"/>
      <c r="L387" s="331"/>
      <c r="M387" s="332"/>
    </row>
    <row r="388" spans="1:13" s="197" customFormat="1" ht="48.75" customHeight="1" x14ac:dyDescent="0.25">
      <c r="A388" s="25" t="s">
        <v>1145</v>
      </c>
      <c r="B388" s="182" t="s">
        <v>284</v>
      </c>
      <c r="C388" s="214" t="s">
        <v>236</v>
      </c>
      <c r="D388" s="214" t="s">
        <v>919</v>
      </c>
      <c r="E388" s="245">
        <v>44204</v>
      </c>
      <c r="F388" s="146" t="s">
        <v>918</v>
      </c>
      <c r="G388" s="263">
        <v>117.51</v>
      </c>
      <c r="J388" s="334"/>
      <c r="K388" s="335"/>
      <c r="L388" s="331"/>
      <c r="M388" s="332"/>
    </row>
    <row r="389" spans="1:13" s="208" customFormat="1" ht="30" x14ac:dyDescent="0.25">
      <c r="A389" s="110" t="s">
        <v>1146</v>
      </c>
      <c r="B389" s="346" t="s">
        <v>282</v>
      </c>
      <c r="C389" s="162" t="s">
        <v>236</v>
      </c>
      <c r="D389" s="348">
        <v>2100406</v>
      </c>
      <c r="E389" s="167">
        <v>44204</v>
      </c>
      <c r="F389" s="287" t="s">
        <v>835</v>
      </c>
      <c r="G389" s="378">
        <v>978.48</v>
      </c>
    </row>
    <row r="390" spans="1:13" s="197" customFormat="1" ht="44.25" customHeight="1" x14ac:dyDescent="0.25">
      <c r="A390" s="25" t="s">
        <v>1147</v>
      </c>
      <c r="B390" s="182" t="s">
        <v>284</v>
      </c>
      <c r="C390" s="214" t="s">
        <v>236</v>
      </c>
      <c r="D390" s="214" t="s">
        <v>920</v>
      </c>
      <c r="E390" s="245">
        <v>44235</v>
      </c>
      <c r="F390" s="146" t="s">
        <v>921</v>
      </c>
      <c r="G390" s="263">
        <v>117.51</v>
      </c>
      <c r="J390" s="334"/>
      <c r="K390" s="335"/>
      <c r="L390" s="331"/>
      <c r="M390" s="332"/>
    </row>
    <row r="391" spans="1:13" s="208" customFormat="1" ht="15.75" x14ac:dyDescent="0.25">
      <c r="A391" s="110" t="s">
        <v>1148</v>
      </c>
      <c r="B391" s="346" t="s">
        <v>837</v>
      </c>
      <c r="C391" s="162" t="s">
        <v>236</v>
      </c>
      <c r="D391" s="338">
        <v>800175942</v>
      </c>
      <c r="E391" s="167">
        <v>44238</v>
      </c>
      <c r="F391" s="287" t="s">
        <v>838</v>
      </c>
      <c r="G391" s="378">
        <v>99.5</v>
      </c>
    </row>
    <row r="392" spans="1:13" s="197" customFormat="1" ht="15.75" x14ac:dyDescent="0.25">
      <c r="A392" s="25" t="s">
        <v>1149</v>
      </c>
      <c r="B392" s="346" t="s">
        <v>299</v>
      </c>
      <c r="C392" s="162" t="s">
        <v>236</v>
      </c>
      <c r="D392" s="338">
        <v>204000069302</v>
      </c>
      <c r="E392" s="167">
        <v>44238</v>
      </c>
      <c r="F392" s="287" t="s">
        <v>838</v>
      </c>
      <c r="G392" s="378">
        <v>9.81</v>
      </c>
    </row>
    <row r="393" spans="1:13" s="197" customFormat="1" ht="30" x14ac:dyDescent="0.25">
      <c r="A393" s="25" t="s">
        <v>1150</v>
      </c>
      <c r="B393" s="346" t="s">
        <v>282</v>
      </c>
      <c r="C393" s="162" t="s">
        <v>236</v>
      </c>
      <c r="D393" s="338">
        <v>2101723</v>
      </c>
      <c r="E393" s="167">
        <v>44249</v>
      </c>
      <c r="F393" s="287" t="s">
        <v>835</v>
      </c>
      <c r="G393" s="378">
        <v>689.4</v>
      </c>
      <c r="J393" s="410"/>
    </row>
    <row r="394" spans="1:13" s="197" customFormat="1" ht="15.75" x14ac:dyDescent="0.25">
      <c r="A394" s="25" t="s">
        <v>1151</v>
      </c>
      <c r="B394" s="389" t="s">
        <v>299</v>
      </c>
      <c r="C394" s="162" t="s">
        <v>236</v>
      </c>
      <c r="D394" s="338">
        <v>201000212901</v>
      </c>
      <c r="E394" s="167">
        <v>44252</v>
      </c>
      <c r="F394" s="384" t="s">
        <v>838</v>
      </c>
      <c r="G394" s="385">
        <v>22.89</v>
      </c>
      <c r="J394" s="410"/>
    </row>
    <row r="395" spans="1:13" s="197" customFormat="1" ht="46.5" customHeight="1" x14ac:dyDescent="0.25">
      <c r="A395" s="25" t="s">
        <v>1152</v>
      </c>
      <c r="B395" s="182" t="s">
        <v>284</v>
      </c>
      <c r="C395" s="214" t="s">
        <v>236</v>
      </c>
      <c r="D395" s="214" t="s">
        <v>922</v>
      </c>
      <c r="E395" s="245">
        <v>44263</v>
      </c>
      <c r="F395" s="146" t="s">
        <v>930</v>
      </c>
      <c r="G395" s="263">
        <v>151.09</v>
      </c>
      <c r="J395" s="411"/>
      <c r="K395" s="335"/>
      <c r="L395" s="331"/>
      <c r="M395" s="332"/>
    </row>
    <row r="396" spans="1:13" s="197" customFormat="1" ht="15.75" x14ac:dyDescent="0.25">
      <c r="A396" s="25" t="s">
        <v>1153</v>
      </c>
      <c r="B396" s="346" t="s">
        <v>312</v>
      </c>
      <c r="C396" s="162" t="s">
        <v>236</v>
      </c>
      <c r="D396" s="338">
        <v>21104</v>
      </c>
      <c r="E396" s="167">
        <v>44292</v>
      </c>
      <c r="F396" s="287" t="s">
        <v>838</v>
      </c>
      <c r="G396" s="378">
        <v>76.94</v>
      </c>
      <c r="J396" s="410"/>
    </row>
    <row r="397" spans="1:13" s="197" customFormat="1" ht="48" customHeight="1" x14ac:dyDescent="0.25">
      <c r="A397" s="25" t="s">
        <v>1154</v>
      </c>
      <c r="B397" s="182" t="s">
        <v>284</v>
      </c>
      <c r="C397" s="214" t="s">
        <v>236</v>
      </c>
      <c r="D397" s="214" t="s">
        <v>923</v>
      </c>
      <c r="E397" s="245">
        <v>44294</v>
      </c>
      <c r="F397" s="146" t="s">
        <v>929</v>
      </c>
      <c r="G397" s="263">
        <v>151.09</v>
      </c>
      <c r="J397" s="411"/>
      <c r="K397" s="335"/>
      <c r="L397" s="331"/>
      <c r="M397" s="332"/>
    </row>
    <row r="398" spans="1:13" s="197" customFormat="1" ht="30" x14ac:dyDescent="0.25">
      <c r="A398" s="25" t="s">
        <v>1155</v>
      </c>
      <c r="B398" s="355" t="s">
        <v>861</v>
      </c>
      <c r="C398" s="356" t="s">
        <v>236</v>
      </c>
      <c r="D398" s="386">
        <v>20210403</v>
      </c>
      <c r="E398" s="358">
        <v>44300</v>
      </c>
      <c r="F398" s="387" t="s">
        <v>835</v>
      </c>
      <c r="G398" s="388">
        <v>80</v>
      </c>
      <c r="J398" s="410"/>
    </row>
    <row r="399" spans="1:13" s="197" customFormat="1" ht="45.75" customHeight="1" x14ac:dyDescent="0.25">
      <c r="A399" s="25" t="s">
        <v>1156</v>
      </c>
      <c r="B399" s="182" t="s">
        <v>284</v>
      </c>
      <c r="C399" s="214" t="s">
        <v>236</v>
      </c>
      <c r="D399" s="214" t="s">
        <v>924</v>
      </c>
      <c r="E399" s="245">
        <v>44324</v>
      </c>
      <c r="F399" s="146" t="s">
        <v>928</v>
      </c>
      <c r="G399" s="263">
        <v>151.09</v>
      </c>
      <c r="J399" s="411"/>
      <c r="K399" s="335"/>
      <c r="L399" s="331"/>
      <c r="M399" s="332"/>
    </row>
    <row r="400" spans="1:13" s="197" customFormat="1" ht="75" x14ac:dyDescent="0.25">
      <c r="A400" s="25" t="s">
        <v>1157</v>
      </c>
      <c r="B400" s="346" t="s">
        <v>205</v>
      </c>
      <c r="C400" s="162" t="s">
        <v>240</v>
      </c>
      <c r="D400" s="338" t="s">
        <v>239</v>
      </c>
      <c r="E400" s="167">
        <v>44326</v>
      </c>
      <c r="F400" s="287" t="s">
        <v>234</v>
      </c>
      <c r="G400" s="378">
        <v>34.99</v>
      </c>
      <c r="J400" s="410"/>
    </row>
    <row r="401" spans="1:13" s="197" customFormat="1" ht="45" customHeight="1" x14ac:dyDescent="0.25">
      <c r="A401" s="25" t="s">
        <v>1158</v>
      </c>
      <c r="B401" s="182" t="s">
        <v>284</v>
      </c>
      <c r="C401" s="214" t="s">
        <v>236</v>
      </c>
      <c r="D401" s="214" t="s">
        <v>925</v>
      </c>
      <c r="E401" s="245">
        <v>44355</v>
      </c>
      <c r="F401" s="146" t="s">
        <v>927</v>
      </c>
      <c r="G401" s="263">
        <v>117.52</v>
      </c>
      <c r="J401" s="411"/>
      <c r="K401" s="335"/>
      <c r="L401" s="331"/>
      <c r="M401" s="332"/>
    </row>
    <row r="402" spans="1:13" s="197" customFormat="1" ht="30" x14ac:dyDescent="0.25">
      <c r="A402" s="25" t="s">
        <v>1159</v>
      </c>
      <c r="B402" s="389" t="s">
        <v>861</v>
      </c>
      <c r="C402" s="162" t="s">
        <v>236</v>
      </c>
      <c r="D402" s="338">
        <v>20210603</v>
      </c>
      <c r="E402" s="167">
        <v>44376</v>
      </c>
      <c r="F402" s="384" t="s">
        <v>835</v>
      </c>
      <c r="G402" s="385">
        <v>400</v>
      </c>
      <c r="J402" s="410"/>
    </row>
    <row r="403" spans="1:13" s="197" customFormat="1" ht="30" x14ac:dyDescent="0.25">
      <c r="A403" s="25" t="s">
        <v>1160</v>
      </c>
      <c r="B403" s="346" t="s">
        <v>282</v>
      </c>
      <c r="C403" s="162" t="s">
        <v>236</v>
      </c>
      <c r="D403" s="338">
        <v>2104466</v>
      </c>
      <c r="E403" s="167">
        <v>44361</v>
      </c>
      <c r="F403" s="287" t="s">
        <v>835</v>
      </c>
      <c r="G403" s="378">
        <v>285.68</v>
      </c>
      <c r="J403" s="410"/>
    </row>
    <row r="404" spans="1:13" s="197" customFormat="1" ht="45" customHeight="1" x14ac:dyDescent="0.25">
      <c r="A404" s="25" t="s">
        <v>1161</v>
      </c>
      <c r="B404" s="182" t="s">
        <v>284</v>
      </c>
      <c r="C404" s="214" t="s">
        <v>236</v>
      </c>
      <c r="D404" s="214" t="s">
        <v>931</v>
      </c>
      <c r="E404" s="245">
        <v>44385</v>
      </c>
      <c r="F404" s="146" t="s">
        <v>934</v>
      </c>
      <c r="G404" s="263">
        <v>83.94</v>
      </c>
      <c r="J404" s="411"/>
      <c r="K404" s="335"/>
      <c r="L404" s="331"/>
      <c r="M404" s="332"/>
    </row>
    <row r="405" spans="1:13" s="197" customFormat="1" ht="44.25" customHeight="1" x14ac:dyDescent="0.25">
      <c r="A405" s="25" t="s">
        <v>1162</v>
      </c>
      <c r="B405" s="182" t="s">
        <v>284</v>
      </c>
      <c r="C405" s="214" t="s">
        <v>236</v>
      </c>
      <c r="D405" s="214" t="s">
        <v>932</v>
      </c>
      <c r="E405" s="245">
        <v>44416</v>
      </c>
      <c r="F405" s="146" t="s">
        <v>933</v>
      </c>
      <c r="G405" s="263">
        <v>83.94</v>
      </c>
      <c r="J405" s="411"/>
      <c r="K405" s="335"/>
      <c r="L405" s="331"/>
      <c r="M405" s="332"/>
    </row>
    <row r="406" spans="1:13" s="197" customFormat="1" ht="30" x14ac:dyDescent="0.25">
      <c r="A406" s="25" t="s">
        <v>1163</v>
      </c>
      <c r="B406" s="346" t="s">
        <v>247</v>
      </c>
      <c r="C406" s="162" t="s">
        <v>236</v>
      </c>
      <c r="D406" s="338">
        <v>1684</v>
      </c>
      <c r="E406" s="167">
        <v>44439</v>
      </c>
      <c r="F406" s="287" t="s">
        <v>835</v>
      </c>
      <c r="G406" s="378">
        <v>189.99</v>
      </c>
      <c r="J406" s="410"/>
    </row>
    <row r="407" spans="1:13" s="197" customFormat="1" ht="60" x14ac:dyDescent="0.25">
      <c r="A407" s="25" t="s">
        <v>1164</v>
      </c>
      <c r="B407" s="182" t="s">
        <v>284</v>
      </c>
      <c r="C407" s="214" t="s">
        <v>236</v>
      </c>
      <c r="D407" s="214" t="s">
        <v>926</v>
      </c>
      <c r="E407" s="245">
        <v>44447</v>
      </c>
      <c r="F407" s="146" t="s">
        <v>935</v>
      </c>
      <c r="G407" s="263">
        <v>100.73</v>
      </c>
      <c r="J407" s="411"/>
      <c r="K407" s="335"/>
      <c r="L407" s="331"/>
      <c r="M407" s="332"/>
    </row>
    <row r="408" spans="1:13" s="197" customFormat="1" ht="30" x14ac:dyDescent="0.25">
      <c r="A408" s="25" t="s">
        <v>1165</v>
      </c>
      <c r="B408" s="346" t="s">
        <v>282</v>
      </c>
      <c r="C408" s="162" t="s">
        <v>236</v>
      </c>
      <c r="D408" s="338">
        <v>2107738</v>
      </c>
      <c r="E408" s="167">
        <v>44453</v>
      </c>
      <c r="F408" s="287" t="s">
        <v>835</v>
      </c>
      <c r="G408" s="378">
        <v>203.45</v>
      </c>
      <c r="J408" s="410"/>
    </row>
    <row r="409" spans="1:13" s="197" customFormat="1" ht="30" x14ac:dyDescent="0.25">
      <c r="A409" s="25" t="s">
        <v>1166</v>
      </c>
      <c r="B409" s="346" t="s">
        <v>861</v>
      </c>
      <c r="C409" s="162" t="s">
        <v>236</v>
      </c>
      <c r="D409" s="338">
        <v>20210903</v>
      </c>
      <c r="E409" s="167">
        <v>44455</v>
      </c>
      <c r="F409" s="287" t="s">
        <v>835</v>
      </c>
      <c r="G409" s="378">
        <v>80</v>
      </c>
      <c r="J409" s="410"/>
      <c r="L409" s="331"/>
      <c r="M409" s="332"/>
    </row>
    <row r="410" spans="1:13" s="197" customFormat="1" ht="60" x14ac:dyDescent="0.25">
      <c r="A410" s="110" t="s">
        <v>1167</v>
      </c>
      <c r="B410" s="182" t="s">
        <v>205</v>
      </c>
      <c r="C410" s="214" t="s">
        <v>240</v>
      </c>
      <c r="D410" s="214" t="s">
        <v>298</v>
      </c>
      <c r="E410" s="245">
        <v>44449</v>
      </c>
      <c r="F410" s="182" t="s">
        <v>914</v>
      </c>
      <c r="G410" s="263">
        <v>20.39</v>
      </c>
      <c r="J410" s="410"/>
      <c r="L410" s="331"/>
      <c r="M410" s="332"/>
    </row>
    <row r="411" spans="1:13" s="197" customFormat="1" ht="15.75" x14ac:dyDescent="0.25">
      <c r="A411" s="320" t="s">
        <v>233</v>
      </c>
      <c r="B411" s="129" t="s">
        <v>144</v>
      </c>
      <c r="C411" s="128"/>
      <c r="D411" s="161"/>
      <c r="E411" s="161"/>
      <c r="F411" s="180"/>
      <c r="G411" s="262"/>
      <c r="J411" s="410"/>
    </row>
    <row r="412" spans="1:13" s="197" customFormat="1" ht="59.25" customHeight="1" x14ac:dyDescent="0.25">
      <c r="A412" s="391" t="s">
        <v>1475</v>
      </c>
      <c r="B412" s="182" t="s">
        <v>205</v>
      </c>
      <c r="C412" s="214" t="s">
        <v>240</v>
      </c>
      <c r="D412" s="214" t="s">
        <v>885</v>
      </c>
      <c r="E412" s="245">
        <v>44435</v>
      </c>
      <c r="F412" s="182" t="s">
        <v>913</v>
      </c>
      <c r="G412" s="263">
        <v>80</v>
      </c>
      <c r="J412" s="410"/>
    </row>
    <row r="413" spans="1:13" s="197" customFormat="1" ht="60" x14ac:dyDescent="0.25">
      <c r="A413" s="391" t="s">
        <v>1476</v>
      </c>
      <c r="B413" s="182" t="s">
        <v>205</v>
      </c>
      <c r="C413" s="214" t="s">
        <v>240</v>
      </c>
      <c r="D413" s="214" t="s">
        <v>915</v>
      </c>
      <c r="E413" s="245">
        <v>44467</v>
      </c>
      <c r="F413" s="182" t="s">
        <v>1168</v>
      </c>
      <c r="G413" s="263">
        <v>40</v>
      </c>
      <c r="J413" s="410"/>
    </row>
    <row r="414" spans="1:13" s="197" customFormat="1" ht="15.75" x14ac:dyDescent="0.25">
      <c r="A414" s="127" t="s">
        <v>180</v>
      </c>
      <c r="B414" s="324" t="s">
        <v>157</v>
      </c>
      <c r="C414" s="128"/>
      <c r="D414" s="161"/>
      <c r="E414" s="166"/>
      <c r="F414" s="180"/>
      <c r="G414" s="262"/>
      <c r="J414" s="410"/>
    </row>
    <row r="415" spans="1:13" s="197" customFormat="1" ht="15.75" x14ac:dyDescent="0.25">
      <c r="A415" s="325"/>
      <c r="B415" s="326"/>
      <c r="C415" s="319"/>
      <c r="D415" s="351"/>
      <c r="E415" s="353"/>
      <c r="F415" s="329"/>
      <c r="G415" s="265"/>
      <c r="J415" s="410"/>
    </row>
    <row r="416" spans="1:13" s="197" customFormat="1" ht="15.75" x14ac:dyDescent="0.25">
      <c r="A416" s="320" t="s">
        <v>181</v>
      </c>
      <c r="B416" s="129" t="s">
        <v>139</v>
      </c>
      <c r="C416" s="128"/>
      <c r="D416" s="161"/>
      <c r="E416" s="161"/>
      <c r="F416" s="180"/>
      <c r="G416" s="262"/>
      <c r="J416" s="410"/>
    </row>
    <row r="417" spans="1:10" s="197" customFormat="1" ht="15.75" x14ac:dyDescent="0.25">
      <c r="A417" s="121"/>
      <c r="B417" s="25"/>
      <c r="C417" s="25"/>
      <c r="D417" s="163"/>
      <c r="E417" s="167"/>
      <c r="F417" s="179"/>
      <c r="G417" s="261"/>
    </row>
    <row r="418" spans="1:10" s="197" customFormat="1" ht="15.75" x14ac:dyDescent="0.25">
      <c r="A418" s="320" t="s">
        <v>182</v>
      </c>
      <c r="B418" s="129" t="s">
        <v>140</v>
      </c>
      <c r="C418" s="128"/>
      <c r="D418" s="161"/>
      <c r="E418" s="161"/>
      <c r="F418" s="180"/>
      <c r="G418" s="262"/>
    </row>
    <row r="419" spans="1:10" s="197" customFormat="1" ht="15.75" x14ac:dyDescent="0.25">
      <c r="A419" s="321"/>
      <c r="B419" s="322"/>
      <c r="C419" s="323"/>
      <c r="D419" s="368"/>
      <c r="E419" s="368"/>
      <c r="F419" s="183"/>
      <c r="G419" s="266"/>
    </row>
    <row r="420" spans="1:10" ht="15.75" x14ac:dyDescent="0.25">
      <c r="A420" s="127" t="s">
        <v>183</v>
      </c>
      <c r="B420" s="324" t="s">
        <v>141</v>
      </c>
      <c r="C420" s="128"/>
      <c r="D420" s="161"/>
      <c r="E420" s="166"/>
      <c r="F420" s="180"/>
      <c r="G420" s="262"/>
      <c r="H420" s="197"/>
      <c r="I420" s="197"/>
      <c r="J420" s="197"/>
    </row>
    <row r="421" spans="1:10" s="197" customFormat="1" ht="15.75" x14ac:dyDescent="0.25">
      <c r="A421" s="25"/>
      <c r="B421" s="25"/>
      <c r="C421" s="25"/>
      <c r="D421" s="163"/>
      <c r="E421" s="167"/>
      <c r="F421" s="179"/>
      <c r="G421" s="261"/>
    </row>
    <row r="422" spans="1:10" s="197" customFormat="1" ht="15.75" x14ac:dyDescent="0.25">
      <c r="A422" s="127" t="s">
        <v>184</v>
      </c>
      <c r="B422" s="131" t="s">
        <v>148</v>
      </c>
      <c r="C422" s="128"/>
      <c r="D422" s="161"/>
      <c r="E422" s="166"/>
      <c r="F422" s="180"/>
      <c r="G422" s="262"/>
    </row>
    <row r="423" spans="1:10" s="186" customFormat="1" ht="14.25" x14ac:dyDescent="0.2">
      <c r="A423" s="227" t="s">
        <v>1169</v>
      </c>
      <c r="B423" s="231" t="s">
        <v>843</v>
      </c>
      <c r="C423" s="252"/>
      <c r="D423" s="252"/>
      <c r="E423" s="252"/>
      <c r="G423" s="267"/>
      <c r="H423" s="187"/>
      <c r="I423" s="187"/>
      <c r="J423" s="187"/>
    </row>
    <row r="424" spans="1:10" s="208" customFormat="1" x14ac:dyDescent="0.25">
      <c r="A424" s="375" t="s">
        <v>1182</v>
      </c>
      <c r="B424" s="496" t="s">
        <v>324</v>
      </c>
      <c r="C424" s="217" t="s">
        <v>842</v>
      </c>
      <c r="D424" s="497">
        <v>202101</v>
      </c>
      <c r="E424" s="250">
        <v>44227</v>
      </c>
      <c r="F424" s="185" t="s">
        <v>97</v>
      </c>
      <c r="G424" s="380">
        <v>114</v>
      </c>
      <c r="H424" s="224"/>
      <c r="I424" s="224"/>
      <c r="J424" s="224"/>
    </row>
    <row r="425" spans="1:10" s="208" customFormat="1" ht="30" x14ac:dyDescent="0.25">
      <c r="A425" s="375" t="s">
        <v>1183</v>
      </c>
      <c r="B425" s="496" t="s">
        <v>324</v>
      </c>
      <c r="C425" s="217" t="s">
        <v>842</v>
      </c>
      <c r="D425" s="497">
        <v>202101</v>
      </c>
      <c r="E425" s="250">
        <v>44227</v>
      </c>
      <c r="F425" s="185" t="s">
        <v>98</v>
      </c>
      <c r="G425" s="380">
        <v>38.53</v>
      </c>
      <c r="H425" s="224"/>
      <c r="I425" s="224"/>
      <c r="J425" s="224"/>
    </row>
    <row r="426" spans="1:10" s="197" customFormat="1" ht="15.75" x14ac:dyDescent="0.25">
      <c r="A426" s="325" t="s">
        <v>1170</v>
      </c>
      <c r="B426" s="231" t="s">
        <v>844</v>
      </c>
      <c r="C426" s="498"/>
      <c r="D426" s="499"/>
      <c r="E426" s="500"/>
      <c r="F426" s="501"/>
      <c r="G426" s="381"/>
      <c r="H426" s="204"/>
      <c r="I426" s="204"/>
      <c r="J426" s="204"/>
    </row>
    <row r="427" spans="1:10" s="197" customFormat="1" ht="15.75" x14ac:dyDescent="0.25">
      <c r="A427" s="372" t="s">
        <v>1184</v>
      </c>
      <c r="B427" s="496" t="s">
        <v>324</v>
      </c>
      <c r="C427" s="217" t="s">
        <v>842</v>
      </c>
      <c r="D427" s="497">
        <v>202101</v>
      </c>
      <c r="E427" s="250">
        <v>44227</v>
      </c>
      <c r="F427" s="185" t="s">
        <v>97</v>
      </c>
      <c r="G427" s="380">
        <v>323</v>
      </c>
      <c r="H427" s="204"/>
      <c r="I427" s="204"/>
      <c r="J427" s="204"/>
    </row>
    <row r="428" spans="1:10" s="197" customFormat="1" ht="30" x14ac:dyDescent="0.25">
      <c r="A428" s="372" t="s">
        <v>1185</v>
      </c>
      <c r="B428" s="496" t="s">
        <v>324</v>
      </c>
      <c r="C428" s="217" t="s">
        <v>842</v>
      </c>
      <c r="D428" s="497">
        <v>202101</v>
      </c>
      <c r="E428" s="250">
        <v>44227</v>
      </c>
      <c r="F428" s="185" t="s">
        <v>98</v>
      </c>
      <c r="G428" s="380">
        <v>109.17</v>
      </c>
      <c r="H428" s="204"/>
      <c r="I428" s="204"/>
      <c r="J428" s="204"/>
    </row>
    <row r="429" spans="1:10" s="197" customFormat="1" ht="15.75" x14ac:dyDescent="0.25">
      <c r="A429" s="325" t="s">
        <v>1171</v>
      </c>
      <c r="B429" s="231" t="s">
        <v>845</v>
      </c>
      <c r="C429" s="498"/>
      <c r="D429" s="499"/>
      <c r="E429" s="500"/>
      <c r="F429" s="501"/>
      <c r="G429" s="381"/>
      <c r="H429" s="204"/>
      <c r="I429" s="204"/>
      <c r="J429" s="204"/>
    </row>
    <row r="430" spans="1:10" s="197" customFormat="1" ht="15.75" x14ac:dyDescent="0.25">
      <c r="A430" s="372" t="s">
        <v>1186</v>
      </c>
      <c r="B430" s="496" t="s">
        <v>324</v>
      </c>
      <c r="C430" s="217" t="s">
        <v>842</v>
      </c>
      <c r="D430" s="497">
        <v>202101</v>
      </c>
      <c r="E430" s="250">
        <v>44227</v>
      </c>
      <c r="F430" s="185" t="s">
        <v>97</v>
      </c>
      <c r="G430" s="380">
        <v>342</v>
      </c>
      <c r="H430" s="204"/>
      <c r="I430" s="204"/>
      <c r="J430" s="204"/>
    </row>
    <row r="431" spans="1:10" s="197" customFormat="1" ht="30" x14ac:dyDescent="0.25">
      <c r="A431" s="372" t="s">
        <v>1187</v>
      </c>
      <c r="B431" s="496" t="s">
        <v>324</v>
      </c>
      <c r="C431" s="217" t="s">
        <v>842</v>
      </c>
      <c r="D431" s="497">
        <v>202101</v>
      </c>
      <c r="E431" s="250">
        <v>44227</v>
      </c>
      <c r="F431" s="185" t="s">
        <v>98</v>
      </c>
      <c r="G431" s="380">
        <v>115.6</v>
      </c>
      <c r="H431" s="204"/>
      <c r="I431" s="204"/>
      <c r="J431" s="204"/>
    </row>
    <row r="432" spans="1:10" s="197" customFormat="1" ht="15.75" x14ac:dyDescent="0.25">
      <c r="A432" s="325" t="s">
        <v>1172</v>
      </c>
      <c r="B432" s="231" t="s">
        <v>846</v>
      </c>
      <c r="C432" s="498"/>
      <c r="D432" s="369"/>
      <c r="E432" s="373"/>
      <c r="F432" s="501"/>
      <c r="G432" s="381"/>
      <c r="H432" s="204"/>
      <c r="I432" s="204"/>
      <c r="J432" s="204"/>
    </row>
    <row r="433" spans="1:10" s="197" customFormat="1" ht="15.75" x14ac:dyDescent="0.25">
      <c r="A433" s="372" t="s">
        <v>1188</v>
      </c>
      <c r="B433" s="496" t="s">
        <v>324</v>
      </c>
      <c r="C433" s="217" t="s">
        <v>842</v>
      </c>
      <c r="D433" s="497">
        <v>202101</v>
      </c>
      <c r="E433" s="250">
        <v>44227</v>
      </c>
      <c r="F433" s="185" t="s">
        <v>97</v>
      </c>
      <c r="G433" s="380">
        <v>38</v>
      </c>
      <c r="H433" s="204"/>
      <c r="I433" s="204"/>
      <c r="J433" s="204"/>
    </row>
    <row r="434" spans="1:10" s="197" customFormat="1" ht="30" x14ac:dyDescent="0.25">
      <c r="A434" s="372" t="s">
        <v>1189</v>
      </c>
      <c r="B434" s="496" t="s">
        <v>324</v>
      </c>
      <c r="C434" s="217" t="s">
        <v>842</v>
      </c>
      <c r="D434" s="497">
        <v>202101</v>
      </c>
      <c r="E434" s="250">
        <v>44227</v>
      </c>
      <c r="F434" s="185" t="s">
        <v>98</v>
      </c>
      <c r="G434" s="380">
        <v>12.84</v>
      </c>
      <c r="H434" s="204"/>
      <c r="I434" s="204"/>
      <c r="J434" s="204"/>
    </row>
    <row r="435" spans="1:10" s="197" customFormat="1" ht="15.75" x14ac:dyDescent="0.25">
      <c r="A435" s="325" t="s">
        <v>1173</v>
      </c>
      <c r="B435" s="231" t="s">
        <v>847</v>
      </c>
      <c r="C435" s="217"/>
      <c r="D435" s="376"/>
      <c r="E435" s="377"/>
      <c r="F435" s="185"/>
      <c r="G435" s="380"/>
      <c r="H435" s="204"/>
      <c r="I435" s="204"/>
      <c r="J435" s="204"/>
    </row>
    <row r="436" spans="1:10" s="197" customFormat="1" ht="15.75" x14ac:dyDescent="0.25">
      <c r="A436" s="372" t="s">
        <v>1190</v>
      </c>
      <c r="B436" s="496" t="s">
        <v>324</v>
      </c>
      <c r="C436" s="217" t="s">
        <v>842</v>
      </c>
      <c r="D436" s="497">
        <v>202101</v>
      </c>
      <c r="E436" s="250">
        <v>44227</v>
      </c>
      <c r="F436" s="185" t="s">
        <v>97</v>
      </c>
      <c r="G436" s="380">
        <v>342</v>
      </c>
      <c r="H436" s="204"/>
      <c r="I436" s="204"/>
      <c r="J436" s="204"/>
    </row>
    <row r="437" spans="1:10" s="197" customFormat="1" ht="30" x14ac:dyDescent="0.25">
      <c r="A437" s="372" t="s">
        <v>1191</v>
      </c>
      <c r="B437" s="496" t="s">
        <v>324</v>
      </c>
      <c r="C437" s="217" t="s">
        <v>842</v>
      </c>
      <c r="D437" s="497">
        <v>202101</v>
      </c>
      <c r="E437" s="250">
        <v>44227</v>
      </c>
      <c r="F437" s="185" t="s">
        <v>98</v>
      </c>
      <c r="G437" s="380">
        <v>115.6</v>
      </c>
      <c r="H437" s="204"/>
      <c r="I437" s="204"/>
      <c r="J437" s="204"/>
    </row>
    <row r="438" spans="1:10" s="197" customFormat="1" ht="15.75" x14ac:dyDescent="0.25">
      <c r="A438" s="325" t="s">
        <v>1174</v>
      </c>
      <c r="B438" s="231" t="s">
        <v>848</v>
      </c>
      <c r="C438" s="217"/>
      <c r="D438" s="376"/>
      <c r="E438" s="377"/>
      <c r="F438" s="185"/>
      <c r="G438" s="380"/>
      <c r="H438" s="204"/>
      <c r="I438" s="204"/>
      <c r="J438" s="204"/>
    </row>
    <row r="439" spans="1:10" s="197" customFormat="1" ht="15.75" x14ac:dyDescent="0.25">
      <c r="A439" s="372" t="s">
        <v>1192</v>
      </c>
      <c r="B439" s="496" t="s">
        <v>324</v>
      </c>
      <c r="C439" s="217" t="s">
        <v>842</v>
      </c>
      <c r="D439" s="497">
        <v>202101</v>
      </c>
      <c r="E439" s="250">
        <v>44227</v>
      </c>
      <c r="F439" s="185" t="s">
        <v>97</v>
      </c>
      <c r="G439" s="380">
        <v>228</v>
      </c>
      <c r="H439" s="204"/>
      <c r="I439" s="204"/>
      <c r="J439" s="204"/>
    </row>
    <row r="440" spans="1:10" s="197" customFormat="1" ht="30" x14ac:dyDescent="0.25">
      <c r="A440" s="372" t="s">
        <v>1193</v>
      </c>
      <c r="B440" s="496" t="s">
        <v>324</v>
      </c>
      <c r="C440" s="217" t="s">
        <v>842</v>
      </c>
      <c r="D440" s="497">
        <v>202101</v>
      </c>
      <c r="E440" s="250">
        <v>44227</v>
      </c>
      <c r="F440" s="185" t="s">
        <v>98</v>
      </c>
      <c r="G440" s="380">
        <v>77.06</v>
      </c>
      <c r="H440" s="204"/>
      <c r="I440" s="204"/>
      <c r="J440" s="204"/>
    </row>
    <row r="441" spans="1:10" s="197" customFormat="1" ht="15.75" x14ac:dyDescent="0.25">
      <c r="A441" s="325" t="s">
        <v>1175</v>
      </c>
      <c r="B441" s="231" t="s">
        <v>849</v>
      </c>
      <c r="C441" s="217"/>
      <c r="D441" s="376"/>
      <c r="E441" s="377"/>
      <c r="F441" s="185"/>
      <c r="G441" s="380"/>
      <c r="H441" s="204"/>
      <c r="I441" s="204"/>
      <c r="J441" s="204"/>
    </row>
    <row r="442" spans="1:10" s="197" customFormat="1" ht="15.75" x14ac:dyDescent="0.25">
      <c r="A442" s="372" t="s">
        <v>1194</v>
      </c>
      <c r="B442" s="496" t="s">
        <v>324</v>
      </c>
      <c r="C442" s="217" t="s">
        <v>842</v>
      </c>
      <c r="D442" s="497">
        <v>202101</v>
      </c>
      <c r="E442" s="250">
        <v>44227</v>
      </c>
      <c r="F442" s="185" t="s">
        <v>97</v>
      </c>
      <c r="G442" s="380">
        <v>513</v>
      </c>
      <c r="H442" s="204"/>
      <c r="I442" s="204"/>
      <c r="J442" s="204"/>
    </row>
    <row r="443" spans="1:10" s="197" customFormat="1" ht="30" x14ac:dyDescent="0.25">
      <c r="A443" s="372" t="s">
        <v>1195</v>
      </c>
      <c r="B443" s="496" t="s">
        <v>324</v>
      </c>
      <c r="C443" s="217" t="s">
        <v>842</v>
      </c>
      <c r="D443" s="497">
        <v>202101</v>
      </c>
      <c r="E443" s="250">
        <v>44227</v>
      </c>
      <c r="F443" s="185" t="s">
        <v>98</v>
      </c>
      <c r="G443" s="380">
        <v>173.39</v>
      </c>
      <c r="H443" s="204"/>
      <c r="I443" s="204"/>
      <c r="J443" s="204"/>
    </row>
    <row r="444" spans="1:10" s="197" customFormat="1" ht="15.75" x14ac:dyDescent="0.25">
      <c r="A444" s="325" t="s">
        <v>1176</v>
      </c>
      <c r="B444" s="231" t="s">
        <v>850</v>
      </c>
      <c r="C444" s="217"/>
      <c r="D444" s="376"/>
      <c r="E444" s="377"/>
      <c r="F444" s="185"/>
      <c r="G444" s="380"/>
      <c r="H444" s="204"/>
      <c r="I444" s="204"/>
      <c r="J444" s="204"/>
    </row>
    <row r="445" spans="1:10" s="197" customFormat="1" ht="15.75" x14ac:dyDescent="0.25">
      <c r="A445" s="372" t="s">
        <v>1196</v>
      </c>
      <c r="B445" s="496" t="s">
        <v>324</v>
      </c>
      <c r="C445" s="217" t="s">
        <v>842</v>
      </c>
      <c r="D445" s="497">
        <v>202101</v>
      </c>
      <c r="E445" s="250">
        <v>44227</v>
      </c>
      <c r="F445" s="185" t="s">
        <v>97</v>
      </c>
      <c r="G445" s="380">
        <v>285</v>
      </c>
      <c r="H445" s="204"/>
      <c r="I445" s="204"/>
      <c r="J445" s="204"/>
    </row>
    <row r="446" spans="1:10" s="197" customFormat="1" ht="30" x14ac:dyDescent="0.25">
      <c r="A446" s="372" t="s">
        <v>1197</v>
      </c>
      <c r="B446" s="496" t="s">
        <v>324</v>
      </c>
      <c r="C446" s="217" t="s">
        <v>842</v>
      </c>
      <c r="D446" s="497">
        <v>202101</v>
      </c>
      <c r="E446" s="250">
        <v>44227</v>
      </c>
      <c r="F446" s="185" t="s">
        <v>98</v>
      </c>
      <c r="G446" s="380">
        <v>96.33</v>
      </c>
      <c r="H446" s="204"/>
      <c r="I446" s="204"/>
      <c r="J446" s="204"/>
    </row>
    <row r="447" spans="1:10" s="197" customFormat="1" ht="15.75" x14ac:dyDescent="0.25">
      <c r="A447" s="325" t="s">
        <v>1177</v>
      </c>
      <c r="B447" s="231" t="s">
        <v>851</v>
      </c>
      <c r="C447" s="217"/>
      <c r="D447" s="376"/>
      <c r="E447" s="377"/>
      <c r="F447" s="185"/>
      <c r="G447" s="380"/>
      <c r="H447" s="204"/>
      <c r="I447" s="204"/>
      <c r="J447" s="204"/>
    </row>
    <row r="448" spans="1:10" s="197" customFormat="1" ht="15.75" x14ac:dyDescent="0.25">
      <c r="A448" s="372" t="s">
        <v>1198</v>
      </c>
      <c r="B448" s="496" t="s">
        <v>324</v>
      </c>
      <c r="C448" s="217" t="s">
        <v>842</v>
      </c>
      <c r="D448" s="497">
        <v>202101</v>
      </c>
      <c r="E448" s="250">
        <v>44227</v>
      </c>
      <c r="F448" s="185" t="s">
        <v>97</v>
      </c>
      <c r="G448" s="380">
        <v>399</v>
      </c>
      <c r="H448" s="204"/>
      <c r="I448" s="204"/>
      <c r="J448" s="204"/>
    </row>
    <row r="449" spans="1:10" s="197" customFormat="1" ht="30" x14ac:dyDescent="0.25">
      <c r="A449" s="372" t="s">
        <v>1199</v>
      </c>
      <c r="B449" s="496" t="s">
        <v>324</v>
      </c>
      <c r="C449" s="217" t="s">
        <v>842</v>
      </c>
      <c r="D449" s="497">
        <v>202101</v>
      </c>
      <c r="E449" s="250">
        <v>44227</v>
      </c>
      <c r="F449" s="185" t="s">
        <v>98</v>
      </c>
      <c r="G449" s="380">
        <v>134.86000000000001</v>
      </c>
      <c r="H449" s="204"/>
      <c r="I449" s="204"/>
      <c r="J449" s="204"/>
    </row>
    <row r="450" spans="1:10" s="197" customFormat="1" ht="15.75" x14ac:dyDescent="0.25">
      <c r="A450" s="325" t="s">
        <v>1178</v>
      </c>
      <c r="B450" s="231" t="s">
        <v>852</v>
      </c>
      <c r="C450" s="217"/>
      <c r="D450" s="376"/>
      <c r="E450" s="377"/>
      <c r="F450" s="185"/>
      <c r="G450" s="380"/>
      <c r="H450" s="204"/>
      <c r="I450" s="204"/>
      <c r="J450" s="204"/>
    </row>
    <row r="451" spans="1:10" s="197" customFormat="1" ht="15.75" x14ac:dyDescent="0.25">
      <c r="A451" s="372" t="s">
        <v>1200</v>
      </c>
      <c r="B451" s="496" t="s">
        <v>324</v>
      </c>
      <c r="C451" s="217" t="s">
        <v>842</v>
      </c>
      <c r="D451" s="497">
        <v>202101</v>
      </c>
      <c r="E451" s="250">
        <v>44227</v>
      </c>
      <c r="F451" s="185" t="s">
        <v>97</v>
      </c>
      <c r="G451" s="380">
        <v>912</v>
      </c>
      <c r="H451" s="204"/>
      <c r="I451" s="204"/>
      <c r="J451" s="204"/>
    </row>
    <row r="452" spans="1:10" s="197" customFormat="1" ht="30" x14ac:dyDescent="0.25">
      <c r="A452" s="372" t="s">
        <v>1201</v>
      </c>
      <c r="B452" s="496" t="s">
        <v>324</v>
      </c>
      <c r="C452" s="217" t="s">
        <v>842</v>
      </c>
      <c r="D452" s="497">
        <v>202101</v>
      </c>
      <c r="E452" s="250">
        <v>44227</v>
      </c>
      <c r="F452" s="185" t="s">
        <v>98</v>
      </c>
      <c r="G452" s="380">
        <v>308.26</v>
      </c>
      <c r="H452" s="204"/>
      <c r="I452" s="204"/>
      <c r="J452" s="204"/>
    </row>
    <row r="453" spans="1:10" s="197" customFormat="1" ht="15.75" x14ac:dyDescent="0.25">
      <c r="A453" s="325" t="s">
        <v>1179</v>
      </c>
      <c r="B453" s="231" t="s">
        <v>853</v>
      </c>
      <c r="C453" s="217"/>
      <c r="D453" s="376"/>
      <c r="E453" s="377"/>
      <c r="F453" s="185"/>
      <c r="G453" s="380"/>
      <c r="H453" s="204"/>
      <c r="I453" s="204"/>
      <c r="J453" s="204"/>
    </row>
    <row r="454" spans="1:10" s="197" customFormat="1" ht="15.75" x14ac:dyDescent="0.25">
      <c r="A454" s="372" t="s">
        <v>1202</v>
      </c>
      <c r="B454" s="496" t="s">
        <v>324</v>
      </c>
      <c r="C454" s="217" t="s">
        <v>842</v>
      </c>
      <c r="D454" s="497">
        <v>202101</v>
      </c>
      <c r="E454" s="250">
        <v>44227</v>
      </c>
      <c r="F454" s="185" t="s">
        <v>97</v>
      </c>
      <c r="G454" s="380">
        <v>304</v>
      </c>
      <c r="H454" s="204"/>
      <c r="I454" s="204"/>
      <c r="J454" s="204"/>
    </row>
    <row r="455" spans="1:10" s="197" customFormat="1" ht="30" x14ac:dyDescent="0.25">
      <c r="A455" s="372" t="s">
        <v>1203</v>
      </c>
      <c r="B455" s="496" t="s">
        <v>324</v>
      </c>
      <c r="C455" s="217" t="s">
        <v>842</v>
      </c>
      <c r="D455" s="497">
        <v>202101</v>
      </c>
      <c r="E455" s="250">
        <v>44227</v>
      </c>
      <c r="F455" s="185" t="s">
        <v>98</v>
      </c>
      <c r="G455" s="380">
        <v>102.75</v>
      </c>
      <c r="H455" s="204"/>
      <c r="I455" s="204"/>
      <c r="J455" s="204"/>
    </row>
    <row r="456" spans="1:10" s="197" customFormat="1" ht="15.75" x14ac:dyDescent="0.25">
      <c r="A456" s="325" t="s">
        <v>1180</v>
      </c>
      <c r="B456" s="231" t="s">
        <v>854</v>
      </c>
      <c r="C456" s="217"/>
      <c r="D456" s="376"/>
      <c r="E456" s="377"/>
      <c r="F456" s="185"/>
      <c r="G456" s="380"/>
      <c r="H456" s="204"/>
      <c r="I456" s="204"/>
      <c r="J456" s="204"/>
    </row>
    <row r="457" spans="1:10" s="197" customFormat="1" ht="15.75" x14ac:dyDescent="0.25">
      <c r="A457" s="372" t="s">
        <v>1204</v>
      </c>
      <c r="B457" s="496" t="s">
        <v>324</v>
      </c>
      <c r="C457" s="217" t="s">
        <v>842</v>
      </c>
      <c r="D457" s="497">
        <v>202101</v>
      </c>
      <c r="E457" s="250">
        <v>44227</v>
      </c>
      <c r="F457" s="185" t="s">
        <v>97</v>
      </c>
      <c r="G457" s="380">
        <v>190</v>
      </c>
      <c r="H457" s="204"/>
      <c r="I457" s="204"/>
      <c r="J457" s="204"/>
    </row>
    <row r="458" spans="1:10" s="197" customFormat="1" ht="30" x14ac:dyDescent="0.25">
      <c r="A458" s="372" t="s">
        <v>1205</v>
      </c>
      <c r="B458" s="496" t="s">
        <v>324</v>
      </c>
      <c r="C458" s="217" t="s">
        <v>842</v>
      </c>
      <c r="D458" s="497">
        <v>202101</v>
      </c>
      <c r="E458" s="250">
        <v>44227</v>
      </c>
      <c r="F458" s="185" t="s">
        <v>98</v>
      </c>
      <c r="G458" s="380">
        <v>64.22</v>
      </c>
      <c r="H458" s="204"/>
      <c r="I458" s="204"/>
      <c r="J458" s="204"/>
    </row>
    <row r="459" spans="1:10" s="197" customFormat="1" ht="15.75" x14ac:dyDescent="0.25">
      <c r="A459" s="325" t="s">
        <v>1181</v>
      </c>
      <c r="B459" s="231" t="s">
        <v>855</v>
      </c>
      <c r="C459" s="217"/>
      <c r="D459" s="376"/>
      <c r="E459" s="377"/>
      <c r="F459" s="185"/>
      <c r="G459" s="380"/>
      <c r="H459" s="204"/>
      <c r="I459" s="204"/>
      <c r="J459" s="204"/>
    </row>
    <row r="460" spans="1:10" s="197" customFormat="1" ht="15.75" x14ac:dyDescent="0.25">
      <c r="A460" s="372" t="s">
        <v>1206</v>
      </c>
      <c r="B460" s="496" t="s">
        <v>324</v>
      </c>
      <c r="C460" s="217" t="s">
        <v>842</v>
      </c>
      <c r="D460" s="497">
        <v>202101</v>
      </c>
      <c r="E460" s="250">
        <v>44227</v>
      </c>
      <c r="F460" s="185" t="s">
        <v>97</v>
      </c>
      <c r="G460" s="380">
        <v>380</v>
      </c>
      <c r="H460" s="204"/>
      <c r="I460" s="204"/>
      <c r="J460" s="204"/>
    </row>
    <row r="461" spans="1:10" s="197" customFormat="1" ht="30" x14ac:dyDescent="0.25">
      <c r="A461" s="372" t="s">
        <v>1207</v>
      </c>
      <c r="B461" s="496" t="s">
        <v>324</v>
      </c>
      <c r="C461" s="217" t="s">
        <v>842</v>
      </c>
      <c r="D461" s="497">
        <v>202101</v>
      </c>
      <c r="E461" s="250">
        <v>44227</v>
      </c>
      <c r="F461" s="185" t="s">
        <v>98</v>
      </c>
      <c r="G461" s="263">
        <f>125.4+3.04</f>
        <v>128.44</v>
      </c>
      <c r="H461" s="204"/>
      <c r="I461" s="204"/>
      <c r="J461" s="204"/>
    </row>
    <row r="462" spans="1:10" s="186" customFormat="1" ht="14.25" x14ac:dyDescent="0.2">
      <c r="A462" s="186" t="s">
        <v>1208</v>
      </c>
      <c r="B462" s="231" t="s">
        <v>843</v>
      </c>
      <c r="C462" s="252"/>
      <c r="D462" s="252"/>
      <c r="E462" s="252"/>
      <c r="G462" s="267"/>
      <c r="H462" s="187"/>
      <c r="I462" s="187"/>
      <c r="J462" s="187"/>
    </row>
    <row r="463" spans="1:10" s="197" customFormat="1" x14ac:dyDescent="0.25">
      <c r="A463" s="371" t="s">
        <v>1223</v>
      </c>
      <c r="B463" s="496" t="s">
        <v>324</v>
      </c>
      <c r="C463" s="217" t="s">
        <v>856</v>
      </c>
      <c r="D463" s="497">
        <v>202102</v>
      </c>
      <c r="E463" s="250">
        <v>44255</v>
      </c>
      <c r="F463" s="185" t="s">
        <v>97</v>
      </c>
      <c r="G463" s="380">
        <v>114</v>
      </c>
      <c r="H463" s="204"/>
      <c r="I463" s="204"/>
      <c r="J463" s="204"/>
    </row>
    <row r="464" spans="1:10" s="197" customFormat="1" ht="30" x14ac:dyDescent="0.25">
      <c r="A464" s="371" t="s">
        <v>1224</v>
      </c>
      <c r="B464" s="496" t="s">
        <v>324</v>
      </c>
      <c r="C464" s="217" t="s">
        <v>856</v>
      </c>
      <c r="D464" s="497">
        <v>202102</v>
      </c>
      <c r="E464" s="250">
        <v>44255</v>
      </c>
      <c r="F464" s="185" t="s">
        <v>98</v>
      </c>
      <c r="G464" s="380">
        <v>38.53</v>
      </c>
      <c r="H464" s="204"/>
      <c r="I464" s="204"/>
      <c r="J464" s="204"/>
    </row>
    <row r="465" spans="1:10" s="197" customFormat="1" ht="15.75" x14ac:dyDescent="0.25">
      <c r="A465" s="325" t="s">
        <v>1209</v>
      </c>
      <c r="B465" s="231" t="s">
        <v>844</v>
      </c>
      <c r="C465" s="217"/>
      <c r="D465" s="502"/>
      <c r="E465" s="250"/>
      <c r="F465" s="185"/>
      <c r="G465" s="380"/>
      <c r="H465" s="204"/>
      <c r="I465" s="204"/>
      <c r="J465" s="204"/>
    </row>
    <row r="466" spans="1:10" s="197" customFormat="1" ht="15.75" x14ac:dyDescent="0.25">
      <c r="A466" s="372" t="s">
        <v>1225</v>
      </c>
      <c r="B466" s="496" t="s">
        <v>324</v>
      </c>
      <c r="C466" s="217" t="s">
        <v>856</v>
      </c>
      <c r="D466" s="497">
        <v>202102</v>
      </c>
      <c r="E466" s="250">
        <v>44255</v>
      </c>
      <c r="F466" s="185" t="s">
        <v>97</v>
      </c>
      <c r="G466" s="380">
        <v>399</v>
      </c>
      <c r="H466" s="204"/>
      <c r="I466" s="204"/>
      <c r="J466" s="204"/>
    </row>
    <row r="467" spans="1:10" s="197" customFormat="1" ht="30" x14ac:dyDescent="0.25">
      <c r="A467" s="372" t="s">
        <v>1226</v>
      </c>
      <c r="B467" s="496" t="s">
        <v>324</v>
      </c>
      <c r="C467" s="217" t="s">
        <v>856</v>
      </c>
      <c r="D467" s="497">
        <v>202102</v>
      </c>
      <c r="E467" s="250">
        <v>44255</v>
      </c>
      <c r="F467" s="185" t="s">
        <v>98</v>
      </c>
      <c r="G467" s="380">
        <v>134.86000000000001</v>
      </c>
      <c r="H467" s="204"/>
      <c r="I467" s="204"/>
      <c r="J467" s="204"/>
    </row>
    <row r="468" spans="1:10" s="197" customFormat="1" ht="15.75" x14ac:dyDescent="0.25">
      <c r="A468" s="325" t="s">
        <v>1210</v>
      </c>
      <c r="B468" s="231" t="s">
        <v>845</v>
      </c>
      <c r="C468" s="217"/>
      <c r="D468" s="502"/>
      <c r="E468" s="250"/>
      <c r="F468" s="185"/>
      <c r="G468" s="380"/>
      <c r="H468" s="204"/>
      <c r="I468" s="204"/>
      <c r="J468" s="204"/>
    </row>
    <row r="469" spans="1:10" s="197" customFormat="1" ht="15.75" x14ac:dyDescent="0.25">
      <c r="A469" s="372" t="s">
        <v>1227</v>
      </c>
      <c r="B469" s="496" t="s">
        <v>324</v>
      </c>
      <c r="C469" s="217" t="s">
        <v>856</v>
      </c>
      <c r="D469" s="497">
        <v>202102</v>
      </c>
      <c r="E469" s="250">
        <v>44255</v>
      </c>
      <c r="F469" s="185" t="s">
        <v>97</v>
      </c>
      <c r="G469" s="380">
        <v>152</v>
      </c>
      <c r="H469" s="204"/>
      <c r="I469" s="204"/>
      <c r="J469" s="204"/>
    </row>
    <row r="470" spans="1:10" s="197" customFormat="1" ht="30" x14ac:dyDescent="0.25">
      <c r="A470" s="372" t="s">
        <v>1228</v>
      </c>
      <c r="B470" s="496" t="s">
        <v>324</v>
      </c>
      <c r="C470" s="217" t="s">
        <v>856</v>
      </c>
      <c r="D470" s="497">
        <v>202102</v>
      </c>
      <c r="E470" s="250">
        <v>44255</v>
      </c>
      <c r="F470" s="185" t="s">
        <v>98</v>
      </c>
      <c r="G470" s="380">
        <v>51.38</v>
      </c>
      <c r="H470" s="204"/>
      <c r="I470" s="204"/>
      <c r="J470" s="204"/>
    </row>
    <row r="471" spans="1:10" s="197" customFormat="1" ht="15.75" x14ac:dyDescent="0.25">
      <c r="A471" s="325" t="s">
        <v>1211</v>
      </c>
      <c r="B471" s="231" t="s">
        <v>846</v>
      </c>
      <c r="C471" s="217"/>
      <c r="D471" s="376"/>
      <c r="E471" s="377"/>
      <c r="F471" s="185"/>
      <c r="G471" s="380"/>
      <c r="H471" s="204"/>
      <c r="I471" s="204"/>
      <c r="J471" s="204"/>
    </row>
    <row r="472" spans="1:10" s="197" customFormat="1" ht="15.75" x14ac:dyDescent="0.25">
      <c r="A472" s="372" t="s">
        <v>1229</v>
      </c>
      <c r="B472" s="496" t="s">
        <v>324</v>
      </c>
      <c r="C472" s="217" t="s">
        <v>856</v>
      </c>
      <c r="D472" s="497">
        <v>202102</v>
      </c>
      <c r="E472" s="250">
        <v>44255</v>
      </c>
      <c r="F472" s="185" t="s">
        <v>97</v>
      </c>
      <c r="G472" s="380">
        <v>209</v>
      </c>
      <c r="H472" s="204"/>
      <c r="I472" s="204"/>
      <c r="J472" s="204"/>
    </row>
    <row r="473" spans="1:10" s="197" customFormat="1" ht="30" x14ac:dyDescent="0.25">
      <c r="A473" s="372" t="s">
        <v>1230</v>
      </c>
      <c r="B473" s="496" t="s">
        <v>324</v>
      </c>
      <c r="C473" s="217" t="s">
        <v>856</v>
      </c>
      <c r="D473" s="497">
        <v>202102</v>
      </c>
      <c r="E473" s="250">
        <v>44255</v>
      </c>
      <c r="F473" s="185" t="s">
        <v>98</v>
      </c>
      <c r="G473" s="380">
        <v>70.64</v>
      </c>
      <c r="H473" s="204"/>
      <c r="I473" s="204"/>
      <c r="J473" s="204"/>
    </row>
    <row r="474" spans="1:10" s="197" customFormat="1" ht="15.75" x14ac:dyDescent="0.25">
      <c r="A474" s="325" t="s">
        <v>1212</v>
      </c>
      <c r="B474" s="231" t="s">
        <v>847</v>
      </c>
      <c r="C474" s="217"/>
      <c r="D474" s="376"/>
      <c r="E474" s="377"/>
      <c r="F474" s="185"/>
      <c r="G474" s="380"/>
      <c r="H474" s="204"/>
      <c r="I474" s="204"/>
      <c r="J474" s="204"/>
    </row>
    <row r="475" spans="1:10" s="197" customFormat="1" ht="15.75" x14ac:dyDescent="0.25">
      <c r="A475" s="372" t="s">
        <v>1231</v>
      </c>
      <c r="B475" s="496" t="s">
        <v>324</v>
      </c>
      <c r="C475" s="217" t="s">
        <v>856</v>
      </c>
      <c r="D475" s="497">
        <v>202102</v>
      </c>
      <c r="E475" s="250">
        <v>44255</v>
      </c>
      <c r="F475" s="185" t="s">
        <v>97</v>
      </c>
      <c r="G475" s="380">
        <v>304</v>
      </c>
      <c r="H475" s="204"/>
      <c r="I475" s="204"/>
      <c r="J475" s="204"/>
    </row>
    <row r="476" spans="1:10" s="197" customFormat="1" ht="30" x14ac:dyDescent="0.25">
      <c r="A476" s="372" t="s">
        <v>1232</v>
      </c>
      <c r="B476" s="496" t="s">
        <v>324</v>
      </c>
      <c r="C476" s="217" t="s">
        <v>856</v>
      </c>
      <c r="D476" s="497">
        <v>202102</v>
      </c>
      <c r="E476" s="250">
        <v>44255</v>
      </c>
      <c r="F476" s="185" t="s">
        <v>98</v>
      </c>
      <c r="G476" s="380">
        <v>102.75</v>
      </c>
      <c r="H476" s="204"/>
      <c r="I476" s="204"/>
      <c r="J476" s="204"/>
    </row>
    <row r="477" spans="1:10" s="197" customFormat="1" ht="15.75" x14ac:dyDescent="0.25">
      <c r="A477" s="325" t="s">
        <v>1213</v>
      </c>
      <c r="B477" s="231" t="s">
        <v>848</v>
      </c>
      <c r="C477" s="217"/>
      <c r="D477" s="376"/>
      <c r="E477" s="377"/>
      <c r="F477" s="185"/>
      <c r="G477" s="380"/>
      <c r="H477" s="204"/>
      <c r="I477" s="204"/>
      <c r="J477" s="204"/>
    </row>
    <row r="478" spans="1:10" s="197" customFormat="1" ht="15.75" x14ac:dyDescent="0.25">
      <c r="A478" s="372" t="s">
        <v>1233</v>
      </c>
      <c r="B478" s="496" t="s">
        <v>324</v>
      </c>
      <c r="C478" s="217" t="s">
        <v>856</v>
      </c>
      <c r="D478" s="497">
        <v>202102</v>
      </c>
      <c r="E478" s="250">
        <v>44255</v>
      </c>
      <c r="F478" s="185" t="s">
        <v>97</v>
      </c>
      <c r="G478" s="380">
        <v>171</v>
      </c>
      <c r="H478" s="204"/>
      <c r="I478" s="204"/>
      <c r="J478" s="204"/>
    </row>
    <row r="479" spans="1:10" s="197" customFormat="1" ht="30" x14ac:dyDescent="0.25">
      <c r="A479" s="372" t="s">
        <v>1234</v>
      </c>
      <c r="B479" s="496" t="s">
        <v>324</v>
      </c>
      <c r="C479" s="217" t="s">
        <v>856</v>
      </c>
      <c r="D479" s="497">
        <v>202102</v>
      </c>
      <c r="E479" s="250">
        <v>44255</v>
      </c>
      <c r="F479" s="185" t="s">
        <v>98</v>
      </c>
      <c r="G479" s="380">
        <v>57.8</v>
      </c>
      <c r="H479" s="204"/>
      <c r="I479" s="204"/>
      <c r="J479" s="204"/>
    </row>
    <row r="480" spans="1:10" s="197" customFormat="1" ht="15.75" x14ac:dyDescent="0.25">
      <c r="A480" s="325" t="s">
        <v>1214</v>
      </c>
      <c r="B480" s="231" t="s">
        <v>849</v>
      </c>
      <c r="C480" s="217"/>
      <c r="D480" s="376"/>
      <c r="E480" s="377"/>
      <c r="F480" s="185"/>
      <c r="G480" s="380"/>
      <c r="H480" s="204"/>
      <c r="I480" s="204"/>
      <c r="J480" s="204"/>
    </row>
    <row r="481" spans="1:10" s="197" customFormat="1" ht="15.75" x14ac:dyDescent="0.25">
      <c r="A481" s="372" t="s">
        <v>1235</v>
      </c>
      <c r="B481" s="496" t="s">
        <v>324</v>
      </c>
      <c r="C481" s="217" t="s">
        <v>856</v>
      </c>
      <c r="D481" s="497">
        <v>202102</v>
      </c>
      <c r="E481" s="250">
        <v>44255</v>
      </c>
      <c r="F481" s="185" t="s">
        <v>97</v>
      </c>
      <c r="G481" s="380">
        <v>475</v>
      </c>
      <c r="H481" s="204"/>
      <c r="I481" s="204"/>
      <c r="J481" s="204"/>
    </row>
    <row r="482" spans="1:10" s="197" customFormat="1" ht="30" x14ac:dyDescent="0.25">
      <c r="A482" s="372" t="s">
        <v>1236</v>
      </c>
      <c r="B482" s="496" t="s">
        <v>324</v>
      </c>
      <c r="C482" s="217" t="s">
        <v>856</v>
      </c>
      <c r="D482" s="497">
        <v>202102</v>
      </c>
      <c r="E482" s="250">
        <v>44255</v>
      </c>
      <c r="F482" s="185" t="s">
        <v>98</v>
      </c>
      <c r="G482" s="380">
        <v>160.55000000000001</v>
      </c>
      <c r="H482" s="204"/>
      <c r="I482" s="204"/>
      <c r="J482" s="204"/>
    </row>
    <row r="483" spans="1:10" s="197" customFormat="1" ht="15.75" x14ac:dyDescent="0.25">
      <c r="A483" s="325" t="s">
        <v>1215</v>
      </c>
      <c r="B483" s="231" t="s">
        <v>850</v>
      </c>
      <c r="C483" s="217"/>
      <c r="D483" s="376"/>
      <c r="E483" s="377"/>
      <c r="F483" s="185"/>
      <c r="G483" s="380"/>
      <c r="H483" s="204"/>
      <c r="I483" s="204"/>
      <c r="J483" s="204"/>
    </row>
    <row r="484" spans="1:10" s="197" customFormat="1" ht="15.75" x14ac:dyDescent="0.25">
      <c r="A484" s="372" t="s">
        <v>1237</v>
      </c>
      <c r="B484" s="496" t="s">
        <v>324</v>
      </c>
      <c r="C484" s="217" t="s">
        <v>856</v>
      </c>
      <c r="D484" s="497">
        <v>202102</v>
      </c>
      <c r="E484" s="250">
        <v>44255</v>
      </c>
      <c r="F484" s="185" t="s">
        <v>97</v>
      </c>
      <c r="G484" s="380">
        <v>418</v>
      </c>
      <c r="H484" s="204"/>
      <c r="I484" s="204"/>
      <c r="J484" s="204"/>
    </row>
    <row r="485" spans="1:10" s="197" customFormat="1" ht="30" x14ac:dyDescent="0.25">
      <c r="A485" s="372" t="s">
        <v>1238</v>
      </c>
      <c r="B485" s="496" t="s">
        <v>324</v>
      </c>
      <c r="C485" s="217" t="s">
        <v>856</v>
      </c>
      <c r="D485" s="497">
        <v>202102</v>
      </c>
      <c r="E485" s="250">
        <v>44255</v>
      </c>
      <c r="F485" s="185" t="s">
        <v>98</v>
      </c>
      <c r="G485" s="380">
        <v>141.28</v>
      </c>
      <c r="H485" s="204"/>
      <c r="I485" s="204"/>
      <c r="J485" s="204"/>
    </row>
    <row r="486" spans="1:10" s="197" customFormat="1" ht="15.75" x14ac:dyDescent="0.25">
      <c r="A486" s="325" t="s">
        <v>1216</v>
      </c>
      <c r="B486" s="231" t="s">
        <v>851</v>
      </c>
      <c r="C486" s="217"/>
      <c r="D486" s="376"/>
      <c r="E486" s="377"/>
      <c r="F486" s="185"/>
      <c r="G486" s="380"/>
      <c r="H486" s="204"/>
      <c r="I486" s="204"/>
      <c r="J486" s="204"/>
    </row>
    <row r="487" spans="1:10" s="197" customFormat="1" ht="15.75" x14ac:dyDescent="0.25">
      <c r="A487" s="372" t="s">
        <v>1239</v>
      </c>
      <c r="B487" s="496" t="s">
        <v>324</v>
      </c>
      <c r="C487" s="217" t="s">
        <v>856</v>
      </c>
      <c r="D487" s="497">
        <v>202102</v>
      </c>
      <c r="E487" s="250">
        <v>44255</v>
      </c>
      <c r="F487" s="185" t="s">
        <v>97</v>
      </c>
      <c r="G487" s="380">
        <v>456</v>
      </c>
      <c r="H487" s="204"/>
      <c r="I487" s="204"/>
      <c r="J487" s="204"/>
    </row>
    <row r="488" spans="1:10" s="197" customFormat="1" ht="30" x14ac:dyDescent="0.25">
      <c r="A488" s="372" t="s">
        <v>1240</v>
      </c>
      <c r="B488" s="496" t="s">
        <v>324</v>
      </c>
      <c r="C488" s="217" t="s">
        <v>856</v>
      </c>
      <c r="D488" s="497">
        <v>202102</v>
      </c>
      <c r="E488" s="250">
        <v>44255</v>
      </c>
      <c r="F488" s="185" t="s">
        <v>98</v>
      </c>
      <c r="G488" s="380">
        <v>154.13</v>
      </c>
      <c r="H488" s="204"/>
      <c r="I488" s="204"/>
      <c r="J488" s="204"/>
    </row>
    <row r="489" spans="1:10" s="197" customFormat="1" ht="15.75" x14ac:dyDescent="0.25">
      <c r="A489" s="325" t="s">
        <v>1217</v>
      </c>
      <c r="B489" s="231" t="s">
        <v>852</v>
      </c>
      <c r="C489" s="217"/>
      <c r="D489" s="376"/>
      <c r="E489" s="377"/>
      <c r="F489" s="185"/>
      <c r="G489" s="380"/>
      <c r="H489" s="204"/>
      <c r="I489" s="204"/>
      <c r="J489" s="204"/>
    </row>
    <row r="490" spans="1:10" s="197" customFormat="1" ht="15.75" x14ac:dyDescent="0.25">
      <c r="A490" s="372" t="s">
        <v>1241</v>
      </c>
      <c r="B490" s="496" t="s">
        <v>324</v>
      </c>
      <c r="C490" s="217" t="s">
        <v>856</v>
      </c>
      <c r="D490" s="497">
        <v>202102</v>
      </c>
      <c r="E490" s="250">
        <v>44255</v>
      </c>
      <c r="F490" s="185" t="s">
        <v>97</v>
      </c>
      <c r="G490" s="380">
        <v>912</v>
      </c>
      <c r="H490" s="204"/>
      <c r="I490" s="204"/>
      <c r="J490" s="204"/>
    </row>
    <row r="491" spans="1:10" s="197" customFormat="1" ht="30" x14ac:dyDescent="0.25">
      <c r="A491" s="372" t="s">
        <v>1242</v>
      </c>
      <c r="B491" s="496" t="s">
        <v>324</v>
      </c>
      <c r="C491" s="217" t="s">
        <v>856</v>
      </c>
      <c r="D491" s="497">
        <v>202102</v>
      </c>
      <c r="E491" s="250">
        <v>44255</v>
      </c>
      <c r="F491" s="185" t="s">
        <v>98</v>
      </c>
      <c r="G491" s="380">
        <v>308.26</v>
      </c>
      <c r="H491" s="204"/>
      <c r="I491" s="204"/>
      <c r="J491" s="204"/>
    </row>
    <row r="492" spans="1:10" s="197" customFormat="1" ht="15.75" x14ac:dyDescent="0.25">
      <c r="A492" s="325" t="s">
        <v>1218</v>
      </c>
      <c r="B492" s="231" t="s">
        <v>857</v>
      </c>
      <c r="C492" s="217"/>
      <c r="D492" s="376"/>
      <c r="E492" s="377"/>
      <c r="F492" s="185"/>
      <c r="G492" s="380"/>
      <c r="H492" s="204"/>
      <c r="I492" s="204"/>
      <c r="J492" s="204"/>
    </row>
    <row r="493" spans="1:10" s="197" customFormat="1" ht="15.75" x14ac:dyDescent="0.25">
      <c r="A493" s="372" t="s">
        <v>1243</v>
      </c>
      <c r="B493" s="496" t="s">
        <v>324</v>
      </c>
      <c r="C493" s="217" t="s">
        <v>856</v>
      </c>
      <c r="D493" s="497">
        <v>202102</v>
      </c>
      <c r="E493" s="250">
        <v>44255</v>
      </c>
      <c r="F493" s="185" t="s">
        <v>97</v>
      </c>
      <c r="G493" s="380">
        <v>266</v>
      </c>
      <c r="H493" s="204"/>
      <c r="I493" s="204"/>
      <c r="J493" s="204"/>
    </row>
    <row r="494" spans="1:10" s="197" customFormat="1" ht="30" x14ac:dyDescent="0.25">
      <c r="A494" s="372" t="s">
        <v>1247</v>
      </c>
      <c r="B494" s="496" t="s">
        <v>324</v>
      </c>
      <c r="C494" s="217" t="s">
        <v>856</v>
      </c>
      <c r="D494" s="497">
        <v>202102</v>
      </c>
      <c r="E494" s="250">
        <v>44255</v>
      </c>
      <c r="F494" s="185" t="s">
        <v>98</v>
      </c>
      <c r="G494" s="380">
        <v>89.91</v>
      </c>
      <c r="H494" s="204"/>
      <c r="I494" s="204"/>
      <c r="J494" s="204"/>
    </row>
    <row r="495" spans="1:10" s="197" customFormat="1" ht="15.75" x14ac:dyDescent="0.25">
      <c r="A495" s="325" t="s">
        <v>1219</v>
      </c>
      <c r="B495" s="231" t="s">
        <v>853</v>
      </c>
      <c r="C495" s="217"/>
      <c r="D495" s="376"/>
      <c r="E495" s="377"/>
      <c r="F495" s="185"/>
      <c r="G495" s="380"/>
      <c r="H495" s="204"/>
      <c r="I495" s="204"/>
      <c r="J495" s="204"/>
    </row>
    <row r="496" spans="1:10" s="197" customFormat="1" ht="15.75" x14ac:dyDescent="0.25">
      <c r="A496" s="372" t="s">
        <v>1248</v>
      </c>
      <c r="B496" s="496" t="s">
        <v>324</v>
      </c>
      <c r="C496" s="217" t="s">
        <v>856</v>
      </c>
      <c r="D496" s="497">
        <v>202102</v>
      </c>
      <c r="E496" s="250">
        <v>44255</v>
      </c>
      <c r="F496" s="185" t="s">
        <v>97</v>
      </c>
      <c r="G496" s="380">
        <v>228</v>
      </c>
      <c r="H496" s="204"/>
      <c r="I496" s="204"/>
      <c r="J496" s="204"/>
    </row>
    <row r="497" spans="1:10" s="197" customFormat="1" ht="30" x14ac:dyDescent="0.25">
      <c r="A497" s="372" t="s">
        <v>1249</v>
      </c>
      <c r="B497" s="496" t="s">
        <v>324</v>
      </c>
      <c r="C497" s="217" t="s">
        <v>856</v>
      </c>
      <c r="D497" s="497">
        <v>202102</v>
      </c>
      <c r="E497" s="250">
        <v>44255</v>
      </c>
      <c r="F497" s="185" t="s">
        <v>98</v>
      </c>
      <c r="G497" s="380">
        <v>77.06</v>
      </c>
      <c r="H497" s="204"/>
      <c r="I497" s="204"/>
      <c r="J497" s="204"/>
    </row>
    <row r="498" spans="1:10" s="197" customFormat="1" ht="15.75" x14ac:dyDescent="0.25">
      <c r="A498" s="325" t="s">
        <v>1220</v>
      </c>
      <c r="B498" s="231" t="s">
        <v>854</v>
      </c>
      <c r="C498" s="217"/>
      <c r="D498" s="376"/>
      <c r="E498" s="377"/>
      <c r="F498" s="185"/>
      <c r="G498" s="380"/>
      <c r="H498" s="204"/>
      <c r="I498" s="204"/>
      <c r="J498" s="204"/>
    </row>
    <row r="499" spans="1:10" s="197" customFormat="1" ht="15.75" x14ac:dyDescent="0.25">
      <c r="A499" s="372" t="s">
        <v>1250</v>
      </c>
      <c r="B499" s="496" t="s">
        <v>324</v>
      </c>
      <c r="C499" s="217" t="s">
        <v>856</v>
      </c>
      <c r="D499" s="497">
        <v>202102</v>
      </c>
      <c r="E499" s="250">
        <v>44255</v>
      </c>
      <c r="F499" s="185" t="s">
        <v>97</v>
      </c>
      <c r="G499" s="380">
        <v>285</v>
      </c>
      <c r="H499" s="204"/>
      <c r="I499" s="204"/>
      <c r="J499" s="204"/>
    </row>
    <row r="500" spans="1:10" s="197" customFormat="1" ht="30" x14ac:dyDescent="0.25">
      <c r="A500" s="372" t="s">
        <v>1251</v>
      </c>
      <c r="B500" s="496" t="s">
        <v>324</v>
      </c>
      <c r="C500" s="217" t="s">
        <v>856</v>
      </c>
      <c r="D500" s="497">
        <v>202102</v>
      </c>
      <c r="E500" s="250">
        <v>44255</v>
      </c>
      <c r="F500" s="185" t="s">
        <v>98</v>
      </c>
      <c r="G500" s="380">
        <v>96.33</v>
      </c>
      <c r="H500" s="204"/>
      <c r="I500" s="204"/>
      <c r="J500" s="204"/>
    </row>
    <row r="501" spans="1:10" s="197" customFormat="1" ht="15.75" x14ac:dyDescent="0.25">
      <c r="A501" s="325" t="s">
        <v>1221</v>
      </c>
      <c r="B501" s="231" t="s">
        <v>855</v>
      </c>
      <c r="C501" s="217"/>
      <c r="D501" s="376"/>
      <c r="E501" s="377"/>
      <c r="F501" s="185"/>
      <c r="G501" s="380"/>
      <c r="H501" s="204"/>
      <c r="I501" s="204"/>
      <c r="J501" s="204"/>
    </row>
    <row r="502" spans="1:10" s="197" customFormat="1" ht="15.75" x14ac:dyDescent="0.25">
      <c r="A502" s="372" t="s">
        <v>1252</v>
      </c>
      <c r="B502" s="496" t="s">
        <v>324</v>
      </c>
      <c r="C502" s="217" t="s">
        <v>856</v>
      </c>
      <c r="D502" s="497">
        <v>202102</v>
      </c>
      <c r="E502" s="250">
        <v>44255</v>
      </c>
      <c r="F502" s="185" t="s">
        <v>97</v>
      </c>
      <c r="G502" s="380">
        <v>456</v>
      </c>
      <c r="H502" s="204"/>
      <c r="I502" s="204"/>
      <c r="J502" s="204"/>
    </row>
    <row r="503" spans="1:10" s="197" customFormat="1" ht="30" x14ac:dyDescent="0.25">
      <c r="A503" s="372" t="s">
        <v>1253</v>
      </c>
      <c r="B503" s="496" t="s">
        <v>324</v>
      </c>
      <c r="C503" s="217" t="s">
        <v>856</v>
      </c>
      <c r="D503" s="497">
        <v>202102</v>
      </c>
      <c r="E503" s="250">
        <v>44255</v>
      </c>
      <c r="F503" s="185" t="s">
        <v>98</v>
      </c>
      <c r="G503" s="263">
        <v>154.13</v>
      </c>
      <c r="H503" s="204"/>
      <c r="I503" s="204"/>
      <c r="J503" s="204"/>
    </row>
    <row r="504" spans="1:10" s="197" customFormat="1" ht="15.75" x14ac:dyDescent="0.25">
      <c r="A504" s="325" t="s">
        <v>1222</v>
      </c>
      <c r="B504" s="231" t="s">
        <v>852</v>
      </c>
      <c r="C504" s="498"/>
      <c r="D504" s="369"/>
      <c r="E504" s="373"/>
      <c r="F504" s="501"/>
      <c r="G504" s="381"/>
      <c r="H504" s="204"/>
      <c r="I504" s="204"/>
      <c r="J504" s="204"/>
    </row>
    <row r="505" spans="1:10" s="197" customFormat="1" ht="15.75" x14ac:dyDescent="0.25">
      <c r="A505" s="372" t="s">
        <v>1261</v>
      </c>
      <c r="B505" s="496" t="s">
        <v>324</v>
      </c>
      <c r="C505" s="217" t="s">
        <v>858</v>
      </c>
      <c r="D505" s="497">
        <v>202103</v>
      </c>
      <c r="E505" s="250">
        <v>44286</v>
      </c>
      <c r="F505" s="185" t="s">
        <v>97</v>
      </c>
      <c r="G505" s="380">
        <v>988</v>
      </c>
      <c r="H505" s="204"/>
      <c r="I505" s="204"/>
      <c r="J505" s="204"/>
    </row>
    <row r="506" spans="1:10" s="197" customFormat="1" ht="30" x14ac:dyDescent="0.25">
      <c r="A506" s="372" t="s">
        <v>1262</v>
      </c>
      <c r="B506" s="496" t="s">
        <v>324</v>
      </c>
      <c r="C506" s="217" t="s">
        <v>858</v>
      </c>
      <c r="D506" s="497">
        <v>202103</v>
      </c>
      <c r="E506" s="250">
        <v>44286</v>
      </c>
      <c r="F506" s="185" t="s">
        <v>98</v>
      </c>
      <c r="G506" s="380">
        <v>333.94</v>
      </c>
      <c r="H506" s="204"/>
      <c r="I506" s="204"/>
      <c r="J506" s="204"/>
    </row>
    <row r="507" spans="1:10" s="197" customFormat="1" ht="15.75" x14ac:dyDescent="0.25">
      <c r="A507" s="325" t="s">
        <v>1254</v>
      </c>
      <c r="B507" s="231" t="s">
        <v>846</v>
      </c>
      <c r="C507" s="217"/>
      <c r="D507" s="376"/>
      <c r="E507" s="377"/>
      <c r="F507" s="185"/>
      <c r="G507" s="380"/>
      <c r="H507" s="204"/>
      <c r="I507" s="204"/>
      <c r="J507" s="204"/>
    </row>
    <row r="508" spans="1:10" s="197" customFormat="1" ht="15.75" x14ac:dyDescent="0.25">
      <c r="A508" s="372" t="s">
        <v>1263</v>
      </c>
      <c r="B508" s="496" t="s">
        <v>324</v>
      </c>
      <c r="C508" s="217" t="s">
        <v>858</v>
      </c>
      <c r="D508" s="497">
        <v>202103</v>
      </c>
      <c r="E508" s="250">
        <v>44286</v>
      </c>
      <c r="F508" s="185" t="s">
        <v>97</v>
      </c>
      <c r="G508" s="380">
        <v>171</v>
      </c>
      <c r="H508" s="204"/>
      <c r="I508" s="204"/>
      <c r="J508" s="204"/>
    </row>
    <row r="509" spans="1:10" s="197" customFormat="1" ht="30" x14ac:dyDescent="0.25">
      <c r="A509" s="372" t="s">
        <v>1264</v>
      </c>
      <c r="B509" s="496" t="s">
        <v>324</v>
      </c>
      <c r="C509" s="217" t="s">
        <v>858</v>
      </c>
      <c r="D509" s="497">
        <v>202103</v>
      </c>
      <c r="E509" s="250">
        <v>44286</v>
      </c>
      <c r="F509" s="185" t="s">
        <v>98</v>
      </c>
      <c r="G509" s="380">
        <v>57.8</v>
      </c>
      <c r="H509" s="204"/>
      <c r="I509" s="204"/>
      <c r="J509" s="204"/>
    </row>
    <row r="510" spans="1:10" s="197" customFormat="1" ht="15.75" x14ac:dyDescent="0.25">
      <c r="A510" s="325" t="s">
        <v>1255</v>
      </c>
      <c r="B510" s="231" t="s">
        <v>848</v>
      </c>
      <c r="C510" s="217"/>
      <c r="D510" s="376"/>
      <c r="E510" s="377"/>
      <c r="F510" s="185"/>
      <c r="G510" s="380"/>
      <c r="H510" s="204"/>
      <c r="I510" s="204"/>
      <c r="J510" s="204"/>
    </row>
    <row r="511" spans="1:10" s="197" customFormat="1" ht="15.75" x14ac:dyDescent="0.25">
      <c r="A511" s="372" t="s">
        <v>1244</v>
      </c>
      <c r="B511" s="496" t="s">
        <v>324</v>
      </c>
      <c r="C511" s="217" t="s">
        <v>858</v>
      </c>
      <c r="D511" s="497">
        <v>202103</v>
      </c>
      <c r="E511" s="250">
        <v>44286</v>
      </c>
      <c r="F511" s="185" t="s">
        <v>97</v>
      </c>
      <c r="G511" s="380">
        <v>380</v>
      </c>
      <c r="H511" s="204"/>
      <c r="I511" s="204"/>
      <c r="J511" s="204"/>
    </row>
    <row r="512" spans="1:10" s="197" customFormat="1" ht="30" x14ac:dyDescent="0.25">
      <c r="A512" s="372" t="s">
        <v>1265</v>
      </c>
      <c r="B512" s="496" t="s">
        <v>324</v>
      </c>
      <c r="C512" s="217" t="s">
        <v>858</v>
      </c>
      <c r="D512" s="497">
        <v>202103</v>
      </c>
      <c r="E512" s="250">
        <v>44286</v>
      </c>
      <c r="F512" s="185" t="s">
        <v>98</v>
      </c>
      <c r="G512" s="380">
        <v>128.44</v>
      </c>
      <c r="H512" s="204"/>
      <c r="I512" s="204"/>
      <c r="J512" s="204"/>
    </row>
    <row r="513" spans="1:10" s="197" customFormat="1" ht="15.75" x14ac:dyDescent="0.25">
      <c r="A513" s="325" t="s">
        <v>1256</v>
      </c>
      <c r="B513" s="231" t="s">
        <v>850</v>
      </c>
      <c r="C513" s="217"/>
      <c r="D513" s="376"/>
      <c r="E513" s="377"/>
      <c r="F513" s="185"/>
      <c r="G513" s="380"/>
      <c r="H513" s="204"/>
      <c r="I513" s="204"/>
      <c r="J513" s="204"/>
    </row>
    <row r="514" spans="1:10" s="197" customFormat="1" ht="15.75" x14ac:dyDescent="0.25">
      <c r="A514" s="134" t="s">
        <v>1266</v>
      </c>
      <c r="B514" s="496" t="s">
        <v>324</v>
      </c>
      <c r="C514" s="217" t="s">
        <v>858</v>
      </c>
      <c r="D514" s="497">
        <v>202103</v>
      </c>
      <c r="E514" s="250">
        <v>44286</v>
      </c>
      <c r="F514" s="185" t="s">
        <v>97</v>
      </c>
      <c r="G514" s="380">
        <v>494</v>
      </c>
      <c r="H514" s="204"/>
      <c r="I514" s="204"/>
      <c r="J514" s="204"/>
    </row>
    <row r="515" spans="1:10" s="197" customFormat="1" ht="30" x14ac:dyDescent="0.25">
      <c r="A515" s="134" t="s">
        <v>1267</v>
      </c>
      <c r="B515" s="496" t="s">
        <v>324</v>
      </c>
      <c r="C515" s="217" t="s">
        <v>858</v>
      </c>
      <c r="D515" s="497">
        <v>202103</v>
      </c>
      <c r="E515" s="250">
        <v>44286</v>
      </c>
      <c r="F515" s="185" t="s">
        <v>98</v>
      </c>
      <c r="G515" s="380">
        <v>166.97</v>
      </c>
      <c r="H515" s="204"/>
      <c r="I515" s="204"/>
      <c r="J515" s="204"/>
    </row>
    <row r="516" spans="1:10" s="197" customFormat="1" ht="15.75" x14ac:dyDescent="0.25">
      <c r="A516" s="325" t="s">
        <v>1257</v>
      </c>
      <c r="B516" s="231" t="s">
        <v>844</v>
      </c>
      <c r="C516" s="217"/>
      <c r="D516" s="502"/>
      <c r="E516" s="250"/>
      <c r="F516" s="185"/>
      <c r="G516" s="380"/>
      <c r="H516" s="204"/>
      <c r="I516" s="204"/>
      <c r="J516" s="204"/>
    </row>
    <row r="517" spans="1:10" s="197" customFormat="1" ht="15.75" x14ac:dyDescent="0.25">
      <c r="A517" s="372" t="s">
        <v>1257</v>
      </c>
      <c r="B517" s="496" t="s">
        <v>324</v>
      </c>
      <c r="C517" s="217" t="s">
        <v>858</v>
      </c>
      <c r="D517" s="497">
        <v>202103</v>
      </c>
      <c r="E517" s="250">
        <v>44286</v>
      </c>
      <c r="F517" s="185" t="s">
        <v>97</v>
      </c>
      <c r="G517" s="380">
        <v>430.64</v>
      </c>
      <c r="H517" s="204"/>
      <c r="I517" s="204"/>
      <c r="J517" s="204"/>
    </row>
    <row r="518" spans="1:10" s="197" customFormat="1" ht="30" x14ac:dyDescent="0.25">
      <c r="A518" s="372" t="s">
        <v>1257</v>
      </c>
      <c r="B518" s="496" t="s">
        <v>324</v>
      </c>
      <c r="C518" s="217" t="s">
        <v>858</v>
      </c>
      <c r="D518" s="497">
        <v>202103</v>
      </c>
      <c r="E518" s="250">
        <v>44286</v>
      </c>
      <c r="F518" s="185" t="s">
        <v>98</v>
      </c>
      <c r="G518" s="380">
        <v>145.56</v>
      </c>
      <c r="H518" s="204"/>
      <c r="I518" s="204"/>
      <c r="J518" s="204"/>
    </row>
    <row r="519" spans="1:10" s="197" customFormat="1" ht="15.75" x14ac:dyDescent="0.25">
      <c r="A519" s="325" t="s">
        <v>1258</v>
      </c>
      <c r="B519" s="231" t="s">
        <v>849</v>
      </c>
      <c r="C519" s="217"/>
      <c r="D519" s="376"/>
      <c r="E519" s="377"/>
      <c r="F519" s="185"/>
      <c r="G519" s="380"/>
      <c r="H519" s="204"/>
      <c r="I519" s="204"/>
      <c r="J519" s="204"/>
    </row>
    <row r="520" spans="1:10" s="197" customFormat="1" ht="15.75" x14ac:dyDescent="0.25">
      <c r="A520" s="372" t="s">
        <v>1268</v>
      </c>
      <c r="B520" s="496" t="s">
        <v>324</v>
      </c>
      <c r="C520" s="217" t="s">
        <v>858</v>
      </c>
      <c r="D520" s="497">
        <v>202103</v>
      </c>
      <c r="E520" s="250">
        <v>44286</v>
      </c>
      <c r="F520" s="185" t="s">
        <v>97</v>
      </c>
      <c r="G520" s="380">
        <v>570</v>
      </c>
      <c r="H520" s="204"/>
      <c r="I520" s="204"/>
      <c r="J520" s="204"/>
    </row>
    <row r="521" spans="1:10" s="197" customFormat="1" ht="30" x14ac:dyDescent="0.25">
      <c r="A521" s="372" t="s">
        <v>1269</v>
      </c>
      <c r="B521" s="496" t="s">
        <v>324</v>
      </c>
      <c r="C521" s="217" t="s">
        <v>858</v>
      </c>
      <c r="D521" s="497">
        <v>202103</v>
      </c>
      <c r="E521" s="250">
        <v>44286</v>
      </c>
      <c r="F521" s="185" t="s">
        <v>98</v>
      </c>
      <c r="G521" s="380">
        <v>192.66</v>
      </c>
      <c r="H521" s="204"/>
      <c r="I521" s="204"/>
      <c r="J521" s="204"/>
    </row>
    <row r="522" spans="1:10" s="186" customFormat="1" ht="14.25" x14ac:dyDescent="0.2">
      <c r="A522" s="186" t="s">
        <v>1259</v>
      </c>
      <c r="B522" s="231" t="s">
        <v>843</v>
      </c>
      <c r="C522" s="253"/>
      <c r="D522" s="253"/>
      <c r="E522" s="253"/>
      <c r="F522" s="187"/>
      <c r="G522" s="268"/>
      <c r="H522" s="187"/>
      <c r="I522" s="187"/>
      <c r="J522" s="187"/>
    </row>
    <row r="523" spans="1:10" s="197" customFormat="1" x14ac:dyDescent="0.25">
      <c r="A523" s="374" t="s">
        <v>1276</v>
      </c>
      <c r="B523" s="496" t="s">
        <v>324</v>
      </c>
      <c r="C523" s="217" t="s">
        <v>858</v>
      </c>
      <c r="D523" s="497">
        <v>202103</v>
      </c>
      <c r="E523" s="250">
        <v>44286</v>
      </c>
      <c r="F523" s="185" t="s">
        <v>97</v>
      </c>
      <c r="G523" s="380">
        <v>76</v>
      </c>
      <c r="H523" s="204"/>
      <c r="I523" s="204"/>
      <c r="J523" s="204"/>
    </row>
    <row r="524" spans="1:10" s="197" customFormat="1" ht="30" x14ac:dyDescent="0.25">
      <c r="A524" s="374" t="s">
        <v>1277</v>
      </c>
      <c r="B524" s="496" t="s">
        <v>324</v>
      </c>
      <c r="C524" s="217" t="s">
        <v>858</v>
      </c>
      <c r="D524" s="497">
        <v>202103</v>
      </c>
      <c r="E524" s="250">
        <v>44286</v>
      </c>
      <c r="F524" s="185" t="s">
        <v>98</v>
      </c>
      <c r="G524" s="380">
        <v>25.69</v>
      </c>
      <c r="H524" s="204"/>
      <c r="I524" s="204"/>
      <c r="J524" s="204"/>
    </row>
    <row r="525" spans="1:10" s="197" customFormat="1" ht="15.75" x14ac:dyDescent="0.25">
      <c r="A525" s="325" t="s">
        <v>1260</v>
      </c>
      <c r="B525" s="231" t="s">
        <v>855</v>
      </c>
      <c r="C525" s="217"/>
      <c r="D525" s="376"/>
      <c r="E525" s="377"/>
      <c r="F525" s="185"/>
      <c r="G525" s="380"/>
      <c r="H525" s="204"/>
      <c r="I525" s="204"/>
      <c r="J525" s="204"/>
    </row>
    <row r="526" spans="1:10" s="197" customFormat="1" ht="15.75" x14ac:dyDescent="0.25">
      <c r="A526" s="372" t="s">
        <v>1278</v>
      </c>
      <c r="B526" s="496" t="s">
        <v>324</v>
      </c>
      <c r="C526" s="217" t="s">
        <v>858</v>
      </c>
      <c r="D526" s="497">
        <v>202103</v>
      </c>
      <c r="E526" s="250">
        <v>44286</v>
      </c>
      <c r="F526" s="185" t="s">
        <v>97</v>
      </c>
      <c r="G526" s="380">
        <v>456</v>
      </c>
      <c r="H526" s="204"/>
      <c r="I526" s="204"/>
      <c r="J526" s="204"/>
    </row>
    <row r="527" spans="1:10" s="197" customFormat="1" ht="30" x14ac:dyDescent="0.25">
      <c r="A527" s="372" t="s">
        <v>1279</v>
      </c>
      <c r="B527" s="496" t="s">
        <v>324</v>
      </c>
      <c r="C527" s="217" t="s">
        <v>858</v>
      </c>
      <c r="D527" s="497">
        <v>202103</v>
      </c>
      <c r="E527" s="250">
        <v>44286</v>
      </c>
      <c r="F527" s="185" t="s">
        <v>98</v>
      </c>
      <c r="G527" s="263">
        <v>154.13</v>
      </c>
      <c r="H527" s="204"/>
      <c r="I527" s="204"/>
      <c r="J527" s="204"/>
    </row>
    <row r="528" spans="1:10" s="197" customFormat="1" ht="15.75" x14ac:dyDescent="0.25">
      <c r="A528" s="325" t="s">
        <v>1270</v>
      </c>
      <c r="B528" s="231" t="s">
        <v>847</v>
      </c>
      <c r="C528" s="217"/>
      <c r="D528" s="376"/>
      <c r="E528" s="377"/>
      <c r="F528" s="185"/>
      <c r="G528" s="380"/>
      <c r="H528" s="204"/>
      <c r="I528" s="204"/>
      <c r="J528" s="204"/>
    </row>
    <row r="529" spans="1:10" s="197" customFormat="1" ht="15.75" x14ac:dyDescent="0.25">
      <c r="A529" s="372" t="s">
        <v>1280</v>
      </c>
      <c r="B529" s="496" t="s">
        <v>324</v>
      </c>
      <c r="C529" s="217" t="s">
        <v>858</v>
      </c>
      <c r="D529" s="497">
        <v>202103</v>
      </c>
      <c r="E529" s="250">
        <v>44286</v>
      </c>
      <c r="F529" s="185" t="s">
        <v>97</v>
      </c>
      <c r="G529" s="380">
        <v>304</v>
      </c>
      <c r="H529" s="204"/>
      <c r="I529" s="204"/>
      <c r="J529" s="204"/>
    </row>
    <row r="530" spans="1:10" s="197" customFormat="1" ht="30" x14ac:dyDescent="0.25">
      <c r="A530" s="372" t="s">
        <v>1281</v>
      </c>
      <c r="B530" s="496" t="s">
        <v>324</v>
      </c>
      <c r="C530" s="217" t="s">
        <v>858</v>
      </c>
      <c r="D530" s="497">
        <v>202103</v>
      </c>
      <c r="E530" s="250">
        <v>44286</v>
      </c>
      <c r="F530" s="185" t="s">
        <v>98</v>
      </c>
      <c r="G530" s="380">
        <v>102.75</v>
      </c>
      <c r="H530" s="204"/>
      <c r="I530" s="204"/>
      <c r="J530" s="204"/>
    </row>
    <row r="531" spans="1:10" s="197" customFormat="1" ht="15.75" x14ac:dyDescent="0.25">
      <c r="A531" s="325" t="s">
        <v>1271</v>
      </c>
      <c r="B531" s="231" t="s">
        <v>854</v>
      </c>
      <c r="C531" s="217"/>
      <c r="D531" s="376"/>
      <c r="E531" s="377"/>
      <c r="F531" s="185"/>
      <c r="G531" s="380"/>
      <c r="H531" s="204"/>
      <c r="I531" s="204"/>
      <c r="J531" s="204"/>
    </row>
    <row r="532" spans="1:10" s="197" customFormat="1" ht="15.75" x14ac:dyDescent="0.25">
      <c r="A532" s="372" t="s">
        <v>1246</v>
      </c>
      <c r="B532" s="496" t="s">
        <v>324</v>
      </c>
      <c r="C532" s="217" t="s">
        <v>858</v>
      </c>
      <c r="D532" s="497">
        <v>202103</v>
      </c>
      <c r="E532" s="250">
        <v>44286</v>
      </c>
      <c r="F532" s="185" t="s">
        <v>97</v>
      </c>
      <c r="G532" s="380">
        <v>171</v>
      </c>
      <c r="H532" s="204"/>
      <c r="I532" s="204"/>
      <c r="J532" s="204"/>
    </row>
    <row r="533" spans="1:10" s="197" customFormat="1" ht="30" x14ac:dyDescent="0.25">
      <c r="A533" s="372" t="s">
        <v>1282</v>
      </c>
      <c r="B533" s="496" t="s">
        <v>324</v>
      </c>
      <c r="C533" s="217" t="s">
        <v>858</v>
      </c>
      <c r="D533" s="497">
        <v>202103</v>
      </c>
      <c r="E533" s="250">
        <v>44286</v>
      </c>
      <c r="F533" s="185" t="s">
        <v>98</v>
      </c>
      <c r="G533" s="380">
        <v>57.8</v>
      </c>
      <c r="H533" s="204"/>
      <c r="I533" s="204"/>
      <c r="J533" s="204"/>
    </row>
    <row r="534" spans="1:10" s="197" customFormat="1" ht="15.75" x14ac:dyDescent="0.25">
      <c r="A534" s="325" t="s">
        <v>1272</v>
      </c>
      <c r="B534" s="231" t="s">
        <v>853</v>
      </c>
      <c r="C534" s="217"/>
      <c r="D534" s="376"/>
      <c r="E534" s="377"/>
      <c r="F534" s="185"/>
      <c r="G534" s="380"/>
      <c r="H534" s="204"/>
      <c r="I534" s="204"/>
      <c r="J534" s="204"/>
    </row>
    <row r="535" spans="1:10" s="197" customFormat="1" ht="15.75" x14ac:dyDescent="0.25">
      <c r="A535" s="134" t="s">
        <v>1283</v>
      </c>
      <c r="B535" s="496" t="s">
        <v>324</v>
      </c>
      <c r="C535" s="217" t="s">
        <v>858</v>
      </c>
      <c r="D535" s="497">
        <v>202103</v>
      </c>
      <c r="E535" s="250">
        <v>44286</v>
      </c>
      <c r="F535" s="185" t="s">
        <v>97</v>
      </c>
      <c r="G535" s="380">
        <v>304</v>
      </c>
      <c r="H535" s="204"/>
      <c r="I535" s="204"/>
      <c r="J535" s="204"/>
    </row>
    <row r="536" spans="1:10" s="197" customFormat="1" ht="30" x14ac:dyDescent="0.25">
      <c r="A536" s="134" t="s">
        <v>1284</v>
      </c>
      <c r="B536" s="496" t="s">
        <v>324</v>
      </c>
      <c r="C536" s="217" t="s">
        <v>858</v>
      </c>
      <c r="D536" s="497">
        <v>202103</v>
      </c>
      <c r="E536" s="250">
        <v>44286</v>
      </c>
      <c r="F536" s="185" t="s">
        <v>98</v>
      </c>
      <c r="G536" s="380">
        <v>102.75</v>
      </c>
      <c r="H536" s="204"/>
      <c r="I536" s="204"/>
      <c r="J536" s="204"/>
    </row>
    <row r="537" spans="1:10" s="197" customFormat="1" ht="15.75" x14ac:dyDescent="0.25">
      <c r="A537" s="325" t="s">
        <v>1273</v>
      </c>
      <c r="B537" s="231" t="s">
        <v>857</v>
      </c>
      <c r="C537" s="217"/>
      <c r="D537" s="376"/>
      <c r="E537" s="377"/>
      <c r="F537" s="185"/>
      <c r="G537" s="380"/>
      <c r="H537" s="204"/>
      <c r="I537" s="204"/>
      <c r="J537" s="204"/>
    </row>
    <row r="538" spans="1:10" s="197" customFormat="1" ht="15.75" x14ac:dyDescent="0.25">
      <c r="A538" s="134" t="s">
        <v>1285</v>
      </c>
      <c r="B538" s="496" t="s">
        <v>324</v>
      </c>
      <c r="C538" s="217" t="s">
        <v>858</v>
      </c>
      <c r="D538" s="497">
        <v>202103</v>
      </c>
      <c r="E538" s="250">
        <v>44286</v>
      </c>
      <c r="F538" s="185" t="s">
        <v>97</v>
      </c>
      <c r="G538" s="380">
        <v>532</v>
      </c>
      <c r="H538" s="204"/>
      <c r="I538" s="204"/>
      <c r="J538" s="204"/>
    </row>
    <row r="539" spans="1:10" s="197" customFormat="1" ht="30" x14ac:dyDescent="0.25">
      <c r="A539" s="134" t="s">
        <v>1286</v>
      </c>
      <c r="B539" s="496" t="s">
        <v>324</v>
      </c>
      <c r="C539" s="217" t="s">
        <v>858</v>
      </c>
      <c r="D539" s="497">
        <v>202103</v>
      </c>
      <c r="E539" s="250">
        <v>44286</v>
      </c>
      <c r="F539" s="185" t="s">
        <v>98</v>
      </c>
      <c r="G539" s="380">
        <v>179.82</v>
      </c>
      <c r="H539" s="204"/>
      <c r="I539" s="204"/>
      <c r="J539" s="204"/>
    </row>
    <row r="540" spans="1:10" s="197" customFormat="1" ht="15.75" x14ac:dyDescent="0.25">
      <c r="A540" s="325" t="s">
        <v>1274</v>
      </c>
      <c r="B540" s="231" t="s">
        <v>851</v>
      </c>
      <c r="C540" s="217"/>
      <c r="D540" s="376"/>
      <c r="E540" s="377"/>
      <c r="F540" s="185"/>
      <c r="G540" s="380"/>
      <c r="H540" s="204"/>
      <c r="I540" s="204"/>
      <c r="J540" s="204"/>
    </row>
    <row r="541" spans="1:10" s="197" customFormat="1" ht="15.75" x14ac:dyDescent="0.25">
      <c r="A541" s="372" t="s">
        <v>1287</v>
      </c>
      <c r="B541" s="496" t="s">
        <v>324</v>
      </c>
      <c r="C541" s="217" t="s">
        <v>858</v>
      </c>
      <c r="D541" s="497">
        <v>202103</v>
      </c>
      <c r="E541" s="250">
        <v>44286</v>
      </c>
      <c r="F541" s="185" t="s">
        <v>97</v>
      </c>
      <c r="G541" s="380">
        <v>703</v>
      </c>
      <c r="H541" s="204"/>
      <c r="I541" s="204"/>
      <c r="J541" s="204"/>
    </row>
    <row r="542" spans="1:10" s="197" customFormat="1" ht="30" x14ac:dyDescent="0.25">
      <c r="A542" s="372" t="s">
        <v>1288</v>
      </c>
      <c r="B542" s="496" t="s">
        <v>324</v>
      </c>
      <c r="C542" s="217" t="s">
        <v>858</v>
      </c>
      <c r="D542" s="497">
        <v>202103</v>
      </c>
      <c r="E542" s="250">
        <v>44286</v>
      </c>
      <c r="F542" s="185" t="s">
        <v>98</v>
      </c>
      <c r="G542" s="380">
        <v>237.61</v>
      </c>
      <c r="H542" s="204"/>
      <c r="I542" s="204"/>
      <c r="J542" s="204"/>
    </row>
    <row r="543" spans="1:10" s="197" customFormat="1" ht="15.75" x14ac:dyDescent="0.25">
      <c r="A543" s="325" t="s">
        <v>1275</v>
      </c>
      <c r="B543" s="231" t="s">
        <v>845</v>
      </c>
      <c r="C543" s="217"/>
      <c r="D543" s="502"/>
      <c r="E543" s="250"/>
      <c r="F543" s="185"/>
      <c r="G543" s="380"/>
      <c r="H543" s="204"/>
      <c r="I543" s="204"/>
      <c r="J543" s="204"/>
    </row>
    <row r="544" spans="1:10" s="197" customFormat="1" ht="15.75" x14ac:dyDescent="0.25">
      <c r="A544" s="134" t="s">
        <v>1289</v>
      </c>
      <c r="B544" s="496" t="s">
        <v>324</v>
      </c>
      <c r="C544" s="217" t="s">
        <v>858</v>
      </c>
      <c r="D544" s="497">
        <v>202103</v>
      </c>
      <c r="E544" s="250">
        <v>44286</v>
      </c>
      <c r="F544" s="185" t="s">
        <v>97</v>
      </c>
      <c r="G544" s="380">
        <v>266</v>
      </c>
      <c r="H544" s="204"/>
      <c r="I544" s="204"/>
      <c r="J544" s="204"/>
    </row>
    <row r="545" spans="1:10" s="197" customFormat="1" ht="30" x14ac:dyDescent="0.25">
      <c r="A545" s="134" t="s">
        <v>1290</v>
      </c>
      <c r="B545" s="496" t="s">
        <v>324</v>
      </c>
      <c r="C545" s="217" t="s">
        <v>858</v>
      </c>
      <c r="D545" s="497">
        <v>202103</v>
      </c>
      <c r="E545" s="250">
        <v>44286</v>
      </c>
      <c r="F545" s="185" t="s">
        <v>98</v>
      </c>
      <c r="G545" s="380">
        <v>89.91</v>
      </c>
      <c r="H545" s="204"/>
      <c r="I545" s="204"/>
      <c r="J545" s="204"/>
    </row>
    <row r="546" spans="1:10" s="197" customFormat="1" ht="15.75" x14ac:dyDescent="0.25">
      <c r="A546" s="325" t="s">
        <v>1291</v>
      </c>
      <c r="B546" s="231" t="s">
        <v>852</v>
      </c>
      <c r="C546" s="498"/>
      <c r="D546" s="369"/>
      <c r="E546" s="373"/>
      <c r="F546" s="501"/>
      <c r="G546" s="381"/>
      <c r="H546" s="204"/>
      <c r="I546" s="204"/>
      <c r="J546" s="204"/>
    </row>
    <row r="547" spans="1:10" s="197" customFormat="1" ht="15.75" x14ac:dyDescent="0.25">
      <c r="A547" s="372" t="s">
        <v>1304</v>
      </c>
      <c r="B547" s="496" t="s">
        <v>324</v>
      </c>
      <c r="C547" s="217" t="s">
        <v>862</v>
      </c>
      <c r="D547" s="497">
        <v>202104</v>
      </c>
      <c r="E547" s="250">
        <v>44316</v>
      </c>
      <c r="F547" s="185" t="s">
        <v>97</v>
      </c>
      <c r="G547" s="380">
        <v>418</v>
      </c>
      <c r="H547" s="204"/>
      <c r="I547" s="204"/>
      <c r="J547" s="204"/>
    </row>
    <row r="548" spans="1:10" s="197" customFormat="1" ht="30" x14ac:dyDescent="0.25">
      <c r="A548" s="372" t="s">
        <v>1305</v>
      </c>
      <c r="B548" s="496" t="s">
        <v>324</v>
      </c>
      <c r="C548" s="217" t="s">
        <v>862</v>
      </c>
      <c r="D548" s="497">
        <v>202104</v>
      </c>
      <c r="E548" s="250">
        <v>44316</v>
      </c>
      <c r="F548" s="185" t="s">
        <v>98</v>
      </c>
      <c r="G548" s="380">
        <v>141.28</v>
      </c>
      <c r="H548" s="204"/>
      <c r="I548" s="204"/>
      <c r="J548" s="204"/>
    </row>
    <row r="549" spans="1:10" s="197" customFormat="1" ht="15.75" x14ac:dyDescent="0.25">
      <c r="A549" s="325" t="s">
        <v>1292</v>
      </c>
      <c r="B549" s="231" t="s">
        <v>846</v>
      </c>
      <c r="C549" s="217"/>
      <c r="D549" s="376"/>
      <c r="E549" s="377"/>
      <c r="F549" s="185"/>
      <c r="G549" s="380"/>
      <c r="H549" s="204"/>
      <c r="I549" s="204"/>
      <c r="J549" s="204"/>
    </row>
    <row r="550" spans="1:10" s="197" customFormat="1" ht="15.75" x14ac:dyDescent="0.25">
      <c r="A550" s="372" t="s">
        <v>1306</v>
      </c>
      <c r="B550" s="496" t="s">
        <v>324</v>
      </c>
      <c r="C550" s="217" t="s">
        <v>862</v>
      </c>
      <c r="D550" s="497">
        <v>202104</v>
      </c>
      <c r="E550" s="250">
        <v>44316</v>
      </c>
      <c r="F550" s="185" t="s">
        <v>97</v>
      </c>
      <c r="G550" s="380">
        <v>475</v>
      </c>
      <c r="H550" s="204"/>
      <c r="I550" s="204"/>
      <c r="J550" s="204"/>
    </row>
    <row r="551" spans="1:10" s="197" customFormat="1" ht="30" x14ac:dyDescent="0.25">
      <c r="A551" s="372" t="s">
        <v>1307</v>
      </c>
      <c r="B551" s="496" t="s">
        <v>324</v>
      </c>
      <c r="C551" s="217" t="s">
        <v>862</v>
      </c>
      <c r="D551" s="497">
        <v>202104</v>
      </c>
      <c r="E551" s="250">
        <v>44316</v>
      </c>
      <c r="F551" s="185" t="s">
        <v>98</v>
      </c>
      <c r="G551" s="380">
        <v>160.55000000000001</v>
      </c>
      <c r="H551" s="204"/>
      <c r="I551" s="204"/>
      <c r="J551" s="204"/>
    </row>
    <row r="552" spans="1:10" s="197" customFormat="1" ht="15.75" x14ac:dyDescent="0.25">
      <c r="A552" s="325" t="s">
        <v>1293</v>
      </c>
      <c r="B552" s="231" t="s">
        <v>848</v>
      </c>
      <c r="C552" s="217"/>
      <c r="D552" s="376"/>
      <c r="E552" s="377"/>
      <c r="F552" s="185"/>
      <c r="G552" s="380"/>
      <c r="H552" s="204"/>
      <c r="I552" s="204"/>
      <c r="J552" s="204"/>
    </row>
    <row r="553" spans="1:10" s="197" customFormat="1" ht="15.75" x14ac:dyDescent="0.25">
      <c r="A553" s="134" t="s">
        <v>1308</v>
      </c>
      <c r="B553" s="496" t="s">
        <v>324</v>
      </c>
      <c r="C553" s="217" t="s">
        <v>862</v>
      </c>
      <c r="D553" s="497">
        <v>202104</v>
      </c>
      <c r="E553" s="250">
        <v>44316</v>
      </c>
      <c r="F553" s="185" t="s">
        <v>97</v>
      </c>
      <c r="G553" s="380">
        <v>304</v>
      </c>
      <c r="H553" s="204"/>
      <c r="I553" s="204"/>
      <c r="J553" s="204"/>
    </row>
    <row r="554" spans="1:10" s="197" customFormat="1" ht="30" x14ac:dyDescent="0.25">
      <c r="A554" s="134" t="s">
        <v>1309</v>
      </c>
      <c r="B554" s="496" t="s">
        <v>324</v>
      </c>
      <c r="C554" s="217" t="s">
        <v>862</v>
      </c>
      <c r="D554" s="497">
        <v>202104</v>
      </c>
      <c r="E554" s="250">
        <v>44316</v>
      </c>
      <c r="F554" s="185" t="s">
        <v>98</v>
      </c>
      <c r="G554" s="380">
        <v>102.75</v>
      </c>
      <c r="H554" s="204"/>
      <c r="I554" s="204"/>
      <c r="J554" s="204"/>
    </row>
    <row r="555" spans="1:10" s="197" customFormat="1" ht="15.75" x14ac:dyDescent="0.25">
      <c r="A555" s="325" t="s">
        <v>1294</v>
      </c>
      <c r="B555" s="231" t="s">
        <v>850</v>
      </c>
      <c r="C555" s="217"/>
      <c r="D555" s="376"/>
      <c r="E555" s="377"/>
      <c r="F555" s="185"/>
      <c r="G555" s="380"/>
      <c r="H555" s="204"/>
      <c r="I555" s="204"/>
      <c r="J555" s="204"/>
    </row>
    <row r="556" spans="1:10" s="197" customFormat="1" ht="15.75" x14ac:dyDescent="0.25">
      <c r="A556" s="134" t="s">
        <v>1310</v>
      </c>
      <c r="B556" s="496" t="s">
        <v>324</v>
      </c>
      <c r="C556" s="217" t="s">
        <v>862</v>
      </c>
      <c r="D556" s="497">
        <v>202104</v>
      </c>
      <c r="E556" s="250">
        <v>44316</v>
      </c>
      <c r="F556" s="185" t="s">
        <v>97</v>
      </c>
      <c r="G556" s="380">
        <v>494</v>
      </c>
      <c r="H556" s="204"/>
      <c r="I556" s="204"/>
      <c r="J556" s="204"/>
    </row>
    <row r="557" spans="1:10" s="197" customFormat="1" ht="30" x14ac:dyDescent="0.25">
      <c r="A557" s="134" t="s">
        <v>1311</v>
      </c>
      <c r="B557" s="496" t="s">
        <v>324</v>
      </c>
      <c r="C557" s="217" t="s">
        <v>862</v>
      </c>
      <c r="D557" s="497">
        <v>202104</v>
      </c>
      <c r="E557" s="250">
        <v>44316</v>
      </c>
      <c r="F557" s="185" t="s">
        <v>98</v>
      </c>
      <c r="G557" s="380">
        <v>166.97</v>
      </c>
      <c r="H557" s="204"/>
      <c r="I557" s="204"/>
      <c r="J557" s="204"/>
    </row>
    <row r="558" spans="1:10" s="197" customFormat="1" ht="15.75" x14ac:dyDescent="0.25">
      <c r="A558" s="325" t="s">
        <v>1295</v>
      </c>
      <c r="B558" s="231" t="s">
        <v>844</v>
      </c>
      <c r="C558" s="217"/>
      <c r="D558" s="502"/>
      <c r="E558" s="250"/>
      <c r="F558" s="185"/>
      <c r="G558" s="380"/>
      <c r="H558" s="204"/>
      <c r="I558" s="204"/>
      <c r="J558" s="204"/>
    </row>
    <row r="559" spans="1:10" s="197" customFormat="1" ht="15.75" x14ac:dyDescent="0.25">
      <c r="A559" s="372" t="s">
        <v>1312</v>
      </c>
      <c r="B559" s="496" t="s">
        <v>324</v>
      </c>
      <c r="C559" s="217" t="s">
        <v>862</v>
      </c>
      <c r="D559" s="497">
        <v>202104</v>
      </c>
      <c r="E559" s="250">
        <v>44316</v>
      </c>
      <c r="F559" s="185" t="s">
        <v>97</v>
      </c>
      <c r="G559" s="380">
        <v>76</v>
      </c>
      <c r="H559" s="204"/>
      <c r="I559" s="204"/>
      <c r="J559" s="204"/>
    </row>
    <row r="560" spans="1:10" s="197" customFormat="1" ht="30" x14ac:dyDescent="0.25">
      <c r="A560" s="372" t="s">
        <v>1313</v>
      </c>
      <c r="B560" s="496" t="s">
        <v>324</v>
      </c>
      <c r="C560" s="217" t="s">
        <v>862</v>
      </c>
      <c r="D560" s="497">
        <v>202104</v>
      </c>
      <c r="E560" s="250">
        <v>44316</v>
      </c>
      <c r="F560" s="185" t="s">
        <v>98</v>
      </c>
      <c r="G560" s="380">
        <v>25.69</v>
      </c>
      <c r="H560" s="204"/>
      <c r="I560" s="204"/>
      <c r="J560" s="204"/>
    </row>
    <row r="561" spans="1:10" s="197" customFormat="1" ht="15.75" x14ac:dyDescent="0.25">
      <c r="A561" s="325" t="s">
        <v>1296</v>
      </c>
      <c r="B561" s="231" t="s">
        <v>849</v>
      </c>
      <c r="C561" s="217"/>
      <c r="D561" s="376"/>
      <c r="E561" s="377"/>
      <c r="F561" s="185"/>
      <c r="G561" s="380"/>
      <c r="H561" s="204"/>
      <c r="I561" s="204"/>
      <c r="J561" s="204"/>
    </row>
    <row r="562" spans="1:10" s="197" customFormat="1" ht="15.75" x14ac:dyDescent="0.25">
      <c r="A562" s="372" t="s">
        <v>1314</v>
      </c>
      <c r="B562" s="496" t="s">
        <v>324</v>
      </c>
      <c r="C562" s="217" t="s">
        <v>862</v>
      </c>
      <c r="D562" s="497">
        <v>202104</v>
      </c>
      <c r="E562" s="250">
        <v>44316</v>
      </c>
      <c r="F562" s="185" t="s">
        <v>97</v>
      </c>
      <c r="G562" s="380">
        <v>399</v>
      </c>
      <c r="H562" s="204"/>
      <c r="I562" s="204"/>
      <c r="J562" s="204"/>
    </row>
    <row r="563" spans="1:10" s="197" customFormat="1" ht="30" x14ac:dyDescent="0.25">
      <c r="A563" s="372" t="s">
        <v>1315</v>
      </c>
      <c r="B563" s="496" t="s">
        <v>324</v>
      </c>
      <c r="C563" s="217" t="s">
        <v>862</v>
      </c>
      <c r="D563" s="497">
        <v>202104</v>
      </c>
      <c r="E563" s="250">
        <v>44316</v>
      </c>
      <c r="F563" s="185" t="s">
        <v>98</v>
      </c>
      <c r="G563" s="380">
        <v>134.86000000000001</v>
      </c>
      <c r="H563" s="204"/>
      <c r="I563" s="204"/>
      <c r="J563" s="204"/>
    </row>
    <row r="564" spans="1:10" s="186" customFormat="1" ht="14.25" x14ac:dyDescent="0.2">
      <c r="A564" s="186" t="s">
        <v>1297</v>
      </c>
      <c r="B564" s="231" t="s">
        <v>843</v>
      </c>
      <c r="C564" s="253"/>
      <c r="D564" s="253"/>
      <c r="E564" s="253"/>
      <c r="F564" s="187"/>
      <c r="G564" s="268"/>
      <c r="H564" s="187"/>
      <c r="I564" s="187"/>
      <c r="J564" s="187"/>
    </row>
    <row r="565" spans="1:10" s="197" customFormat="1" x14ac:dyDescent="0.25">
      <c r="A565" s="370" t="s">
        <v>1316</v>
      </c>
      <c r="B565" s="496" t="s">
        <v>324</v>
      </c>
      <c r="C565" s="217" t="s">
        <v>862</v>
      </c>
      <c r="D565" s="497">
        <v>202104</v>
      </c>
      <c r="E565" s="250">
        <v>44316</v>
      </c>
      <c r="F565" s="185" t="s">
        <v>97</v>
      </c>
      <c r="G565" s="380">
        <v>152</v>
      </c>
      <c r="H565" s="204"/>
      <c r="I565" s="204"/>
      <c r="J565" s="204"/>
    </row>
    <row r="566" spans="1:10" s="197" customFormat="1" ht="30" x14ac:dyDescent="0.25">
      <c r="A566" s="370" t="s">
        <v>1317</v>
      </c>
      <c r="B566" s="496" t="s">
        <v>324</v>
      </c>
      <c r="C566" s="217" t="s">
        <v>862</v>
      </c>
      <c r="D566" s="497">
        <v>202104</v>
      </c>
      <c r="E566" s="250">
        <v>44316</v>
      </c>
      <c r="F566" s="185" t="s">
        <v>98</v>
      </c>
      <c r="G566" s="380">
        <v>51.38</v>
      </c>
      <c r="H566" s="204"/>
      <c r="I566" s="204"/>
      <c r="J566" s="204"/>
    </row>
    <row r="567" spans="1:10" s="197" customFormat="1" ht="15.75" x14ac:dyDescent="0.25">
      <c r="A567" s="325" t="s">
        <v>1298</v>
      </c>
      <c r="B567" s="231" t="s">
        <v>855</v>
      </c>
      <c r="C567" s="217"/>
      <c r="D567" s="376"/>
      <c r="E567" s="377"/>
      <c r="F567" s="185"/>
      <c r="G567" s="380"/>
      <c r="H567" s="204"/>
      <c r="I567" s="204"/>
      <c r="J567" s="204"/>
    </row>
    <row r="568" spans="1:10" s="197" customFormat="1" ht="15.75" x14ac:dyDescent="0.25">
      <c r="A568" s="134" t="s">
        <v>1318</v>
      </c>
      <c r="B568" s="496" t="s">
        <v>324</v>
      </c>
      <c r="C568" s="217" t="s">
        <v>862</v>
      </c>
      <c r="D568" s="497">
        <v>202104</v>
      </c>
      <c r="E568" s="250">
        <v>44316</v>
      </c>
      <c r="F568" s="185" t="s">
        <v>97</v>
      </c>
      <c r="G568" s="380">
        <v>342</v>
      </c>
      <c r="H568" s="204"/>
      <c r="I568" s="204"/>
      <c r="J568" s="204"/>
    </row>
    <row r="569" spans="1:10" s="197" customFormat="1" ht="30" x14ac:dyDescent="0.25">
      <c r="A569" s="134" t="s">
        <v>1319</v>
      </c>
      <c r="B569" s="496" t="s">
        <v>324</v>
      </c>
      <c r="C569" s="217" t="s">
        <v>862</v>
      </c>
      <c r="D569" s="497">
        <v>202104</v>
      </c>
      <c r="E569" s="250">
        <v>44316</v>
      </c>
      <c r="F569" s="185" t="s">
        <v>98</v>
      </c>
      <c r="G569" s="263">
        <v>115.6</v>
      </c>
      <c r="H569" s="204"/>
      <c r="I569" s="204"/>
      <c r="J569" s="204"/>
    </row>
    <row r="570" spans="1:10" s="197" customFormat="1" ht="15.75" x14ac:dyDescent="0.25">
      <c r="A570" s="325" t="s">
        <v>1299</v>
      </c>
      <c r="B570" s="231" t="s">
        <v>847</v>
      </c>
      <c r="C570" s="217"/>
      <c r="D570" s="376"/>
      <c r="E570" s="377"/>
      <c r="F570" s="185"/>
      <c r="G570" s="380"/>
      <c r="H570" s="204"/>
      <c r="I570" s="204"/>
      <c r="J570" s="204"/>
    </row>
    <row r="571" spans="1:10" s="197" customFormat="1" ht="15.75" x14ac:dyDescent="0.25">
      <c r="A571" s="134" t="s">
        <v>1320</v>
      </c>
      <c r="B571" s="496" t="s">
        <v>324</v>
      </c>
      <c r="C571" s="217" t="s">
        <v>862</v>
      </c>
      <c r="D571" s="497">
        <v>202104</v>
      </c>
      <c r="E571" s="250">
        <v>44316</v>
      </c>
      <c r="F571" s="185" t="s">
        <v>97</v>
      </c>
      <c r="G571" s="380">
        <v>304</v>
      </c>
      <c r="H571" s="204"/>
      <c r="I571" s="204"/>
      <c r="J571" s="204"/>
    </row>
    <row r="572" spans="1:10" s="197" customFormat="1" ht="30" x14ac:dyDescent="0.25">
      <c r="A572" s="134" t="s">
        <v>1321</v>
      </c>
      <c r="B572" s="496" t="s">
        <v>324</v>
      </c>
      <c r="C572" s="217" t="s">
        <v>862</v>
      </c>
      <c r="D572" s="497">
        <v>202104</v>
      </c>
      <c r="E572" s="250">
        <v>44316</v>
      </c>
      <c r="F572" s="185" t="s">
        <v>98</v>
      </c>
      <c r="G572" s="380">
        <v>102.75</v>
      </c>
      <c r="H572" s="204"/>
      <c r="I572" s="204"/>
      <c r="J572" s="204"/>
    </row>
    <row r="573" spans="1:10" s="197" customFormat="1" ht="15.75" x14ac:dyDescent="0.25">
      <c r="A573" s="325" t="s">
        <v>1300</v>
      </c>
      <c r="B573" s="231" t="s">
        <v>853</v>
      </c>
      <c r="C573" s="217"/>
      <c r="D573" s="376"/>
      <c r="E573" s="377"/>
      <c r="F573" s="185"/>
      <c r="G573" s="380"/>
      <c r="H573" s="204"/>
      <c r="I573" s="204"/>
      <c r="J573" s="204"/>
    </row>
    <row r="574" spans="1:10" s="197" customFormat="1" ht="15.75" x14ac:dyDescent="0.25">
      <c r="A574" s="134" t="s">
        <v>1322</v>
      </c>
      <c r="B574" s="496" t="s">
        <v>324</v>
      </c>
      <c r="C574" s="217" t="s">
        <v>862</v>
      </c>
      <c r="D574" s="497">
        <v>202104</v>
      </c>
      <c r="E574" s="250">
        <v>44316</v>
      </c>
      <c r="F574" s="185" t="s">
        <v>97</v>
      </c>
      <c r="G574" s="380">
        <v>266</v>
      </c>
      <c r="H574" s="204"/>
      <c r="I574" s="204"/>
      <c r="J574" s="204"/>
    </row>
    <row r="575" spans="1:10" s="197" customFormat="1" ht="30" x14ac:dyDescent="0.25">
      <c r="A575" s="134" t="s">
        <v>1323</v>
      </c>
      <c r="B575" s="496" t="s">
        <v>324</v>
      </c>
      <c r="C575" s="217" t="s">
        <v>862</v>
      </c>
      <c r="D575" s="497">
        <v>202104</v>
      </c>
      <c r="E575" s="250">
        <v>44316</v>
      </c>
      <c r="F575" s="185" t="s">
        <v>98</v>
      </c>
      <c r="G575" s="380">
        <v>89.91</v>
      </c>
      <c r="H575" s="204"/>
      <c r="I575" s="204"/>
      <c r="J575" s="204"/>
    </row>
    <row r="576" spans="1:10" s="197" customFormat="1" ht="15.75" x14ac:dyDescent="0.25">
      <c r="A576" s="325" t="s">
        <v>1301</v>
      </c>
      <c r="B576" s="227" t="s">
        <v>857</v>
      </c>
      <c r="C576" s="217"/>
      <c r="D576" s="376"/>
      <c r="E576" s="377"/>
      <c r="F576" s="185"/>
      <c r="G576" s="380"/>
      <c r="H576" s="204"/>
      <c r="I576" s="204"/>
      <c r="J576" s="204"/>
    </row>
    <row r="577" spans="1:10" s="197" customFormat="1" ht="15.75" x14ac:dyDescent="0.25">
      <c r="A577" s="372" t="s">
        <v>1324</v>
      </c>
      <c r="B577" s="496" t="s">
        <v>324</v>
      </c>
      <c r="C577" s="217" t="s">
        <v>862</v>
      </c>
      <c r="D577" s="497">
        <v>202104</v>
      </c>
      <c r="E577" s="250">
        <v>44316</v>
      </c>
      <c r="F577" s="185" t="s">
        <v>97</v>
      </c>
      <c r="G577" s="380">
        <v>418</v>
      </c>
      <c r="H577" s="204"/>
      <c r="I577" s="204"/>
      <c r="J577" s="204"/>
    </row>
    <row r="578" spans="1:10" s="197" customFormat="1" ht="30" x14ac:dyDescent="0.25">
      <c r="A578" s="372" t="s">
        <v>1325</v>
      </c>
      <c r="B578" s="496" t="s">
        <v>324</v>
      </c>
      <c r="C578" s="217" t="s">
        <v>862</v>
      </c>
      <c r="D578" s="497">
        <v>202104</v>
      </c>
      <c r="E578" s="250">
        <v>44316</v>
      </c>
      <c r="F578" s="185" t="s">
        <v>98</v>
      </c>
      <c r="G578" s="380">
        <v>141.28</v>
      </c>
      <c r="H578" s="204"/>
      <c r="I578" s="204"/>
      <c r="J578" s="204"/>
    </row>
    <row r="579" spans="1:10" s="197" customFormat="1" ht="15.75" x14ac:dyDescent="0.25">
      <c r="A579" s="325" t="s">
        <v>1302</v>
      </c>
      <c r="B579" s="231" t="s">
        <v>851</v>
      </c>
      <c r="C579" s="217"/>
      <c r="D579" s="376"/>
      <c r="E579" s="377"/>
      <c r="F579" s="185"/>
      <c r="G579" s="380"/>
      <c r="H579" s="204"/>
      <c r="I579" s="204"/>
      <c r="J579" s="204"/>
    </row>
    <row r="580" spans="1:10" s="197" customFormat="1" ht="15.75" x14ac:dyDescent="0.25">
      <c r="A580" s="134" t="s">
        <v>1326</v>
      </c>
      <c r="B580" s="496" t="s">
        <v>324</v>
      </c>
      <c r="C580" s="217" t="s">
        <v>862</v>
      </c>
      <c r="D580" s="497">
        <v>202104</v>
      </c>
      <c r="E580" s="250">
        <v>44316</v>
      </c>
      <c r="F580" s="185" t="s">
        <v>97</v>
      </c>
      <c r="G580" s="380">
        <v>722</v>
      </c>
      <c r="H580" s="204"/>
      <c r="I580" s="204"/>
      <c r="J580" s="204"/>
    </row>
    <row r="581" spans="1:10" s="197" customFormat="1" ht="30" x14ac:dyDescent="0.25">
      <c r="A581" s="134" t="s">
        <v>1327</v>
      </c>
      <c r="B581" s="496" t="s">
        <v>324</v>
      </c>
      <c r="C581" s="217" t="s">
        <v>862</v>
      </c>
      <c r="D581" s="497">
        <v>202104</v>
      </c>
      <c r="E581" s="250">
        <v>44316</v>
      </c>
      <c r="F581" s="185" t="s">
        <v>98</v>
      </c>
      <c r="G581" s="380">
        <v>244.04</v>
      </c>
      <c r="H581" s="204"/>
      <c r="I581" s="204"/>
      <c r="J581" s="204"/>
    </row>
    <row r="582" spans="1:10" s="197" customFormat="1" ht="15.75" x14ac:dyDescent="0.25">
      <c r="A582" s="325" t="s">
        <v>1303</v>
      </c>
      <c r="B582" s="231" t="s">
        <v>845</v>
      </c>
      <c r="C582" s="217"/>
      <c r="D582" s="502"/>
      <c r="E582" s="250"/>
      <c r="F582" s="185"/>
      <c r="G582" s="380"/>
      <c r="H582" s="204"/>
      <c r="I582" s="204"/>
      <c r="J582" s="204"/>
    </row>
    <row r="583" spans="1:10" s="197" customFormat="1" ht="15.75" x14ac:dyDescent="0.25">
      <c r="A583" s="372" t="s">
        <v>1328</v>
      </c>
      <c r="B583" s="496" t="s">
        <v>324</v>
      </c>
      <c r="C583" s="217" t="s">
        <v>862</v>
      </c>
      <c r="D583" s="497">
        <v>202104</v>
      </c>
      <c r="E583" s="250">
        <v>44316</v>
      </c>
      <c r="F583" s="185" t="s">
        <v>97</v>
      </c>
      <c r="G583" s="380">
        <v>266</v>
      </c>
      <c r="H583" s="204"/>
      <c r="I583" s="204"/>
      <c r="J583" s="204"/>
    </row>
    <row r="584" spans="1:10" s="197" customFormat="1" ht="30" x14ac:dyDescent="0.25">
      <c r="A584" s="372" t="s">
        <v>1329</v>
      </c>
      <c r="B584" s="496" t="s">
        <v>324</v>
      </c>
      <c r="C584" s="217" t="s">
        <v>862</v>
      </c>
      <c r="D584" s="497">
        <v>202104</v>
      </c>
      <c r="E584" s="250">
        <v>44316</v>
      </c>
      <c r="F584" s="185" t="s">
        <v>98</v>
      </c>
      <c r="G584" s="380">
        <v>89.91</v>
      </c>
      <c r="H584" s="204"/>
      <c r="I584" s="204"/>
      <c r="J584" s="204"/>
    </row>
    <row r="585" spans="1:10" s="197" customFormat="1" ht="15.75" x14ac:dyDescent="0.25">
      <c r="A585" s="325" t="s">
        <v>1330</v>
      </c>
      <c r="B585" s="231" t="s">
        <v>852</v>
      </c>
      <c r="C585" s="498"/>
      <c r="D585" s="369"/>
      <c r="E585" s="373"/>
      <c r="F585" s="501"/>
      <c r="G585" s="381"/>
      <c r="H585" s="204"/>
      <c r="I585" s="204"/>
      <c r="J585" s="204"/>
    </row>
    <row r="586" spans="1:10" s="197" customFormat="1" ht="15.75" x14ac:dyDescent="0.25">
      <c r="A586" s="134" t="s">
        <v>1343</v>
      </c>
      <c r="B586" s="496" t="s">
        <v>324</v>
      </c>
      <c r="C586" s="217" t="s">
        <v>865</v>
      </c>
      <c r="D586" s="497">
        <v>202105</v>
      </c>
      <c r="E586" s="250">
        <v>44347</v>
      </c>
      <c r="F586" s="185" t="s">
        <v>97</v>
      </c>
      <c r="G586" s="380">
        <v>342</v>
      </c>
      <c r="H586" s="204"/>
      <c r="I586" s="204"/>
      <c r="J586" s="204"/>
    </row>
    <row r="587" spans="1:10" s="197" customFormat="1" ht="30" x14ac:dyDescent="0.25">
      <c r="A587" s="134" t="s">
        <v>1344</v>
      </c>
      <c r="B587" s="496" t="s">
        <v>324</v>
      </c>
      <c r="C587" s="217" t="s">
        <v>865</v>
      </c>
      <c r="D587" s="497">
        <v>202105</v>
      </c>
      <c r="E587" s="250">
        <v>44347</v>
      </c>
      <c r="F587" s="185" t="s">
        <v>98</v>
      </c>
      <c r="G587" s="380">
        <v>115.6</v>
      </c>
      <c r="H587" s="204"/>
      <c r="I587" s="204"/>
      <c r="J587" s="204"/>
    </row>
    <row r="588" spans="1:10" s="197" customFormat="1" ht="15.75" x14ac:dyDescent="0.25">
      <c r="A588" s="325" t="s">
        <v>1331</v>
      </c>
      <c r="B588" s="231" t="s">
        <v>846</v>
      </c>
      <c r="C588" s="217"/>
      <c r="D588" s="376"/>
      <c r="E588" s="377"/>
      <c r="F588" s="185"/>
      <c r="G588" s="380"/>
      <c r="H588" s="204"/>
      <c r="I588" s="204"/>
      <c r="J588" s="204"/>
    </row>
    <row r="589" spans="1:10" s="197" customFormat="1" ht="15.75" x14ac:dyDescent="0.25">
      <c r="A589" s="372" t="s">
        <v>1345</v>
      </c>
      <c r="B589" s="496" t="s">
        <v>324</v>
      </c>
      <c r="C589" s="217" t="s">
        <v>865</v>
      </c>
      <c r="D589" s="497">
        <v>202105</v>
      </c>
      <c r="E589" s="250">
        <v>44347</v>
      </c>
      <c r="F589" s="185" t="s">
        <v>97</v>
      </c>
      <c r="G589" s="380">
        <v>437</v>
      </c>
      <c r="H589" s="204"/>
      <c r="I589" s="204"/>
      <c r="J589" s="204"/>
    </row>
    <row r="590" spans="1:10" s="197" customFormat="1" ht="30" x14ac:dyDescent="0.25">
      <c r="A590" s="372" t="s">
        <v>1346</v>
      </c>
      <c r="B590" s="496" t="s">
        <v>324</v>
      </c>
      <c r="C590" s="217" t="s">
        <v>865</v>
      </c>
      <c r="D590" s="497">
        <v>202105</v>
      </c>
      <c r="E590" s="250">
        <v>44347</v>
      </c>
      <c r="F590" s="185" t="s">
        <v>98</v>
      </c>
      <c r="G590" s="380">
        <v>147.71</v>
      </c>
      <c r="H590" s="204"/>
      <c r="I590" s="204"/>
      <c r="J590" s="204"/>
    </row>
    <row r="591" spans="1:10" s="197" customFormat="1" ht="15.75" x14ac:dyDescent="0.25">
      <c r="A591" s="325" t="s">
        <v>1332</v>
      </c>
      <c r="B591" s="231" t="s">
        <v>848</v>
      </c>
      <c r="C591" s="217"/>
      <c r="D591" s="376"/>
      <c r="E591" s="377"/>
      <c r="F591" s="185"/>
      <c r="G591" s="380"/>
      <c r="H591" s="204"/>
      <c r="I591" s="204"/>
      <c r="J591" s="204"/>
    </row>
    <row r="592" spans="1:10" s="197" customFormat="1" ht="15.75" x14ac:dyDescent="0.25">
      <c r="A592" s="372" t="s">
        <v>1245</v>
      </c>
      <c r="B592" s="496" t="s">
        <v>324</v>
      </c>
      <c r="C592" s="217" t="s">
        <v>865</v>
      </c>
      <c r="D592" s="497">
        <v>202105</v>
      </c>
      <c r="E592" s="250">
        <v>44347</v>
      </c>
      <c r="F592" s="185" t="s">
        <v>97</v>
      </c>
      <c r="G592" s="380">
        <v>304</v>
      </c>
      <c r="H592" s="204"/>
      <c r="I592" s="204"/>
      <c r="J592" s="204"/>
    </row>
    <row r="593" spans="1:10" s="197" customFormat="1" ht="30" x14ac:dyDescent="0.25">
      <c r="A593" s="372" t="s">
        <v>1347</v>
      </c>
      <c r="B593" s="496" t="s">
        <v>324</v>
      </c>
      <c r="C593" s="217" t="s">
        <v>865</v>
      </c>
      <c r="D593" s="497">
        <v>202105</v>
      </c>
      <c r="E593" s="250">
        <v>44347</v>
      </c>
      <c r="F593" s="185" t="s">
        <v>98</v>
      </c>
      <c r="G593" s="380">
        <v>102.75</v>
      </c>
      <c r="H593" s="204"/>
      <c r="I593" s="204"/>
      <c r="J593" s="204"/>
    </row>
    <row r="594" spans="1:10" s="197" customFormat="1" ht="15.75" x14ac:dyDescent="0.25">
      <c r="A594" s="325" t="s">
        <v>1333</v>
      </c>
      <c r="B594" s="231" t="s">
        <v>850</v>
      </c>
      <c r="C594" s="217"/>
      <c r="D594" s="376"/>
      <c r="E594" s="377"/>
      <c r="F594" s="185"/>
      <c r="G594" s="380"/>
      <c r="H594" s="204"/>
      <c r="I594" s="204"/>
      <c r="J594" s="204"/>
    </row>
    <row r="595" spans="1:10" s="197" customFormat="1" ht="15.75" x14ac:dyDescent="0.25">
      <c r="A595" s="372" t="s">
        <v>1348</v>
      </c>
      <c r="B595" s="496" t="s">
        <v>324</v>
      </c>
      <c r="C595" s="217" t="s">
        <v>865</v>
      </c>
      <c r="D595" s="497">
        <v>202105</v>
      </c>
      <c r="E595" s="250">
        <v>44347</v>
      </c>
      <c r="F595" s="185" t="s">
        <v>97</v>
      </c>
      <c r="G595" s="380">
        <v>494</v>
      </c>
      <c r="H595" s="204"/>
      <c r="I595" s="204"/>
      <c r="J595" s="204"/>
    </row>
    <row r="596" spans="1:10" s="197" customFormat="1" ht="30" x14ac:dyDescent="0.25">
      <c r="A596" s="372" t="s">
        <v>1349</v>
      </c>
      <c r="B596" s="496" t="s">
        <v>324</v>
      </c>
      <c r="C596" s="217" t="s">
        <v>865</v>
      </c>
      <c r="D596" s="497">
        <v>202105</v>
      </c>
      <c r="E596" s="250">
        <v>44347</v>
      </c>
      <c r="F596" s="185" t="s">
        <v>98</v>
      </c>
      <c r="G596" s="380">
        <v>166.97</v>
      </c>
      <c r="H596" s="204"/>
      <c r="I596" s="204"/>
      <c r="J596" s="204"/>
    </row>
    <row r="597" spans="1:10" s="197" customFormat="1" ht="15.75" x14ac:dyDescent="0.25">
      <c r="A597" s="325" t="s">
        <v>1334</v>
      </c>
      <c r="B597" s="231" t="s">
        <v>844</v>
      </c>
      <c r="C597" s="217"/>
      <c r="D597" s="502"/>
      <c r="E597" s="250"/>
      <c r="F597" s="185"/>
      <c r="G597" s="380"/>
      <c r="H597" s="204"/>
      <c r="I597" s="204"/>
      <c r="J597" s="204"/>
    </row>
    <row r="598" spans="1:10" s="197" customFormat="1" ht="15.75" x14ac:dyDescent="0.25">
      <c r="A598" s="372" t="s">
        <v>1351</v>
      </c>
      <c r="B598" s="496" t="s">
        <v>324</v>
      </c>
      <c r="C598" s="217" t="s">
        <v>865</v>
      </c>
      <c r="D598" s="497">
        <v>202105</v>
      </c>
      <c r="E598" s="250">
        <v>44347</v>
      </c>
      <c r="F598" s="185" t="s">
        <v>97</v>
      </c>
      <c r="G598" s="380">
        <v>323</v>
      </c>
      <c r="H598" s="204"/>
      <c r="I598" s="204"/>
      <c r="J598" s="204"/>
    </row>
    <row r="599" spans="1:10" s="197" customFormat="1" ht="30" x14ac:dyDescent="0.25">
      <c r="A599" s="372" t="s">
        <v>1352</v>
      </c>
      <c r="B599" s="496" t="s">
        <v>324</v>
      </c>
      <c r="C599" s="217" t="s">
        <v>865</v>
      </c>
      <c r="D599" s="497">
        <v>202105</v>
      </c>
      <c r="E599" s="250">
        <v>44347</v>
      </c>
      <c r="F599" s="185" t="s">
        <v>98</v>
      </c>
      <c r="G599" s="380">
        <v>109.17</v>
      </c>
      <c r="H599" s="204"/>
      <c r="I599" s="204"/>
      <c r="J599" s="204"/>
    </row>
    <row r="600" spans="1:10" s="197" customFormat="1" ht="15.75" x14ac:dyDescent="0.25">
      <c r="A600" s="325" t="s">
        <v>1335</v>
      </c>
      <c r="B600" s="231" t="s">
        <v>849</v>
      </c>
      <c r="C600" s="217"/>
      <c r="D600" s="376"/>
      <c r="E600" s="377"/>
      <c r="F600" s="185"/>
      <c r="G600" s="380"/>
      <c r="H600" s="204"/>
      <c r="I600" s="204"/>
      <c r="J600" s="204"/>
    </row>
    <row r="601" spans="1:10" s="197" customFormat="1" ht="15.75" x14ac:dyDescent="0.25">
      <c r="A601" s="372" t="s">
        <v>1353</v>
      </c>
      <c r="B601" s="496" t="s">
        <v>324</v>
      </c>
      <c r="C601" s="217" t="s">
        <v>865</v>
      </c>
      <c r="D601" s="497">
        <v>202105</v>
      </c>
      <c r="E601" s="250">
        <v>44347</v>
      </c>
      <c r="F601" s="185" t="s">
        <v>97</v>
      </c>
      <c r="G601" s="380">
        <v>399</v>
      </c>
      <c r="H601" s="204"/>
      <c r="I601" s="204"/>
      <c r="J601" s="204"/>
    </row>
    <row r="602" spans="1:10" s="197" customFormat="1" ht="30" x14ac:dyDescent="0.25">
      <c r="A602" s="372" t="s">
        <v>1354</v>
      </c>
      <c r="B602" s="496" t="s">
        <v>324</v>
      </c>
      <c r="C602" s="217" t="s">
        <v>865</v>
      </c>
      <c r="D602" s="497">
        <v>202105</v>
      </c>
      <c r="E602" s="250">
        <v>44347</v>
      </c>
      <c r="F602" s="185" t="s">
        <v>98</v>
      </c>
      <c r="G602" s="380">
        <v>134.86000000000001</v>
      </c>
      <c r="H602" s="204"/>
      <c r="I602" s="204"/>
      <c r="J602" s="204"/>
    </row>
    <row r="603" spans="1:10" s="186" customFormat="1" ht="14.25" x14ac:dyDescent="0.2">
      <c r="A603" s="186" t="s">
        <v>1336</v>
      </c>
      <c r="B603" s="231" t="s">
        <v>843</v>
      </c>
      <c r="C603" s="253"/>
      <c r="D603" s="253"/>
      <c r="E603" s="253"/>
      <c r="F603" s="187"/>
      <c r="G603" s="268"/>
      <c r="H603" s="187"/>
      <c r="I603" s="187"/>
      <c r="J603" s="187"/>
    </row>
    <row r="604" spans="1:10" s="197" customFormat="1" x14ac:dyDescent="0.25">
      <c r="A604" s="370" t="s">
        <v>1350</v>
      </c>
      <c r="B604" s="496" t="s">
        <v>324</v>
      </c>
      <c r="C604" s="217" t="s">
        <v>865</v>
      </c>
      <c r="D604" s="497">
        <v>202105</v>
      </c>
      <c r="E604" s="250">
        <v>44347</v>
      </c>
      <c r="F604" s="185" t="s">
        <v>97</v>
      </c>
      <c r="G604" s="380">
        <v>76</v>
      </c>
      <c r="H604" s="204"/>
      <c r="I604" s="204"/>
      <c r="J604" s="204"/>
    </row>
    <row r="605" spans="1:10" s="197" customFormat="1" ht="30" x14ac:dyDescent="0.25">
      <c r="A605" s="370" t="s">
        <v>1355</v>
      </c>
      <c r="B605" s="496" t="s">
        <v>324</v>
      </c>
      <c r="C605" s="217" t="s">
        <v>865</v>
      </c>
      <c r="D605" s="497">
        <v>202105</v>
      </c>
      <c r="E605" s="250">
        <v>44347</v>
      </c>
      <c r="F605" s="185" t="s">
        <v>98</v>
      </c>
      <c r="G605" s="380">
        <v>25.69</v>
      </c>
      <c r="H605" s="204"/>
      <c r="I605" s="204"/>
      <c r="J605" s="204"/>
    </row>
    <row r="606" spans="1:10" s="197" customFormat="1" ht="15.75" x14ac:dyDescent="0.25">
      <c r="A606" s="325" t="s">
        <v>1337</v>
      </c>
      <c r="B606" s="231" t="s">
        <v>847</v>
      </c>
      <c r="C606" s="217"/>
      <c r="D606" s="376"/>
      <c r="E606" s="377"/>
      <c r="F606" s="185"/>
      <c r="G606" s="380"/>
      <c r="H606" s="204"/>
      <c r="I606" s="204"/>
      <c r="J606" s="204"/>
    </row>
    <row r="607" spans="1:10" s="197" customFormat="1" ht="15.75" x14ac:dyDescent="0.25">
      <c r="A607" s="372" t="s">
        <v>1356</v>
      </c>
      <c r="B607" s="496" t="s">
        <v>324</v>
      </c>
      <c r="C607" s="217" t="s">
        <v>865</v>
      </c>
      <c r="D607" s="497">
        <v>202105</v>
      </c>
      <c r="E607" s="250">
        <v>44347</v>
      </c>
      <c r="F607" s="185" t="s">
        <v>97</v>
      </c>
      <c r="G607" s="380">
        <v>342</v>
      </c>
      <c r="H607" s="204"/>
      <c r="I607" s="204"/>
      <c r="J607" s="204"/>
    </row>
    <row r="608" spans="1:10" s="197" customFormat="1" ht="30" x14ac:dyDescent="0.25">
      <c r="A608" s="372" t="s">
        <v>1357</v>
      </c>
      <c r="B608" s="496" t="s">
        <v>324</v>
      </c>
      <c r="C608" s="217" t="s">
        <v>865</v>
      </c>
      <c r="D608" s="497">
        <v>202105</v>
      </c>
      <c r="E608" s="250">
        <v>44347</v>
      </c>
      <c r="F608" s="185" t="s">
        <v>98</v>
      </c>
      <c r="G608" s="380">
        <v>115.6</v>
      </c>
      <c r="H608" s="204"/>
      <c r="I608" s="204"/>
      <c r="J608" s="204"/>
    </row>
    <row r="609" spans="1:10" s="197" customFormat="1" ht="15.75" x14ac:dyDescent="0.25">
      <c r="A609" s="325" t="s">
        <v>1339</v>
      </c>
      <c r="B609" s="231" t="s">
        <v>854</v>
      </c>
      <c r="C609" s="217"/>
      <c r="D609" s="376"/>
      <c r="E609" s="377"/>
      <c r="F609" s="185"/>
      <c r="G609" s="380"/>
      <c r="H609" s="204"/>
      <c r="I609" s="204"/>
      <c r="J609" s="204"/>
    </row>
    <row r="610" spans="1:10" s="197" customFormat="1" ht="15.75" x14ac:dyDescent="0.25">
      <c r="A610" s="372" t="s">
        <v>1358</v>
      </c>
      <c r="B610" s="496" t="s">
        <v>324</v>
      </c>
      <c r="C610" s="217" t="s">
        <v>865</v>
      </c>
      <c r="D610" s="497">
        <v>202105</v>
      </c>
      <c r="E610" s="250">
        <v>44347</v>
      </c>
      <c r="F610" s="185" t="s">
        <v>97</v>
      </c>
      <c r="G610" s="380">
        <v>266</v>
      </c>
      <c r="H610" s="204"/>
      <c r="I610" s="204"/>
      <c r="J610" s="204"/>
    </row>
    <row r="611" spans="1:10" s="197" customFormat="1" ht="30" x14ac:dyDescent="0.25">
      <c r="A611" s="372" t="s">
        <v>1359</v>
      </c>
      <c r="B611" s="496" t="s">
        <v>324</v>
      </c>
      <c r="C611" s="217" t="s">
        <v>865</v>
      </c>
      <c r="D611" s="497">
        <v>202105</v>
      </c>
      <c r="E611" s="250">
        <v>44347</v>
      </c>
      <c r="F611" s="185" t="s">
        <v>98</v>
      </c>
      <c r="G611" s="263">
        <v>89.91</v>
      </c>
      <c r="H611" s="204"/>
      <c r="I611" s="204"/>
      <c r="J611" s="204"/>
    </row>
    <row r="612" spans="1:10" s="197" customFormat="1" ht="15.75" x14ac:dyDescent="0.25">
      <c r="A612" s="325" t="s">
        <v>1338</v>
      </c>
      <c r="B612" s="231" t="s">
        <v>853</v>
      </c>
      <c r="C612" s="217"/>
      <c r="D612" s="376"/>
      <c r="E612" s="377"/>
      <c r="F612" s="185"/>
      <c r="G612" s="380"/>
      <c r="H612" s="204"/>
      <c r="I612" s="204"/>
      <c r="J612" s="204"/>
    </row>
    <row r="613" spans="1:10" s="197" customFormat="1" ht="15.75" x14ac:dyDescent="0.25">
      <c r="A613" s="372" t="s">
        <v>1360</v>
      </c>
      <c r="B613" s="496" t="s">
        <v>324</v>
      </c>
      <c r="C613" s="217" t="s">
        <v>865</v>
      </c>
      <c r="D613" s="497">
        <v>202105</v>
      </c>
      <c r="E613" s="250">
        <v>44347</v>
      </c>
      <c r="F613" s="185" t="s">
        <v>97</v>
      </c>
      <c r="G613" s="380">
        <v>323</v>
      </c>
      <c r="H613" s="204"/>
      <c r="I613" s="204"/>
      <c r="J613" s="204"/>
    </row>
    <row r="614" spans="1:10" s="197" customFormat="1" ht="30" x14ac:dyDescent="0.25">
      <c r="A614" s="372" t="s">
        <v>1361</v>
      </c>
      <c r="B614" s="496" t="s">
        <v>324</v>
      </c>
      <c r="C614" s="217" t="s">
        <v>865</v>
      </c>
      <c r="D614" s="497">
        <v>202105</v>
      </c>
      <c r="E614" s="250">
        <v>44347</v>
      </c>
      <c r="F614" s="185" t="s">
        <v>98</v>
      </c>
      <c r="G614" s="380">
        <v>109.17</v>
      </c>
      <c r="H614" s="204"/>
      <c r="I614" s="204"/>
      <c r="J614" s="204"/>
    </row>
    <row r="615" spans="1:10" s="197" customFormat="1" ht="15.75" x14ac:dyDescent="0.25">
      <c r="A615" s="325" t="s">
        <v>1340</v>
      </c>
      <c r="B615" s="231" t="s">
        <v>857</v>
      </c>
      <c r="C615" s="217"/>
      <c r="D615" s="376"/>
      <c r="E615" s="377"/>
      <c r="F615" s="185"/>
      <c r="G615" s="380"/>
      <c r="H615" s="204"/>
      <c r="I615" s="204"/>
      <c r="J615" s="204"/>
    </row>
    <row r="616" spans="1:10" s="197" customFormat="1" ht="15.75" x14ac:dyDescent="0.25">
      <c r="A616" s="372" t="s">
        <v>1362</v>
      </c>
      <c r="B616" s="496" t="s">
        <v>324</v>
      </c>
      <c r="C616" s="217" t="s">
        <v>865</v>
      </c>
      <c r="D616" s="497">
        <v>202105</v>
      </c>
      <c r="E616" s="250">
        <v>44347</v>
      </c>
      <c r="F616" s="185" t="s">
        <v>97</v>
      </c>
      <c r="G616" s="380">
        <v>494</v>
      </c>
      <c r="H616" s="204"/>
      <c r="I616" s="204"/>
      <c r="J616" s="204"/>
    </row>
    <row r="617" spans="1:10" s="197" customFormat="1" ht="30" x14ac:dyDescent="0.25">
      <c r="A617" s="372" t="s">
        <v>1363</v>
      </c>
      <c r="B617" s="496" t="s">
        <v>324</v>
      </c>
      <c r="C617" s="217" t="s">
        <v>865</v>
      </c>
      <c r="D617" s="497">
        <v>202105</v>
      </c>
      <c r="E617" s="250">
        <v>44347</v>
      </c>
      <c r="F617" s="185" t="s">
        <v>98</v>
      </c>
      <c r="G617" s="380">
        <v>166.97</v>
      </c>
      <c r="H617" s="204"/>
      <c r="I617" s="204"/>
      <c r="J617" s="204"/>
    </row>
    <row r="618" spans="1:10" s="197" customFormat="1" ht="15.75" x14ac:dyDescent="0.25">
      <c r="A618" s="325" t="s">
        <v>1341</v>
      </c>
      <c r="B618" s="231" t="s">
        <v>851</v>
      </c>
      <c r="C618" s="217"/>
      <c r="D618" s="376"/>
      <c r="E618" s="377"/>
      <c r="F618" s="185"/>
      <c r="G618" s="380"/>
      <c r="H618" s="204"/>
      <c r="I618" s="204"/>
      <c r="J618" s="204"/>
    </row>
    <row r="619" spans="1:10" s="197" customFormat="1" ht="15.75" x14ac:dyDescent="0.25">
      <c r="A619" s="372" t="s">
        <v>1364</v>
      </c>
      <c r="B619" s="496" t="s">
        <v>324</v>
      </c>
      <c r="C619" s="217" t="s">
        <v>865</v>
      </c>
      <c r="D619" s="497">
        <v>202105</v>
      </c>
      <c r="E619" s="250">
        <v>44347</v>
      </c>
      <c r="F619" s="185" t="s">
        <v>97</v>
      </c>
      <c r="G619" s="380">
        <v>760</v>
      </c>
      <c r="H619" s="204"/>
      <c r="I619" s="204"/>
      <c r="J619" s="204"/>
    </row>
    <row r="620" spans="1:10" s="197" customFormat="1" ht="30" x14ac:dyDescent="0.25">
      <c r="A620" s="372" t="s">
        <v>1365</v>
      </c>
      <c r="B620" s="496" t="s">
        <v>324</v>
      </c>
      <c r="C620" s="217" t="s">
        <v>865</v>
      </c>
      <c r="D620" s="497">
        <v>202105</v>
      </c>
      <c r="E620" s="250">
        <v>44347</v>
      </c>
      <c r="F620" s="185" t="s">
        <v>98</v>
      </c>
      <c r="G620" s="380">
        <v>256.88</v>
      </c>
      <c r="H620" s="204"/>
      <c r="I620" s="204"/>
      <c r="J620" s="204"/>
    </row>
    <row r="621" spans="1:10" s="197" customFormat="1" ht="15.75" x14ac:dyDescent="0.25">
      <c r="A621" s="325" t="s">
        <v>1342</v>
      </c>
      <c r="B621" s="231" t="s">
        <v>845</v>
      </c>
      <c r="C621" s="217"/>
      <c r="D621" s="502"/>
      <c r="E621" s="250"/>
      <c r="F621" s="185"/>
      <c r="G621" s="380"/>
      <c r="H621" s="204"/>
      <c r="I621" s="204"/>
      <c r="J621" s="204"/>
    </row>
    <row r="622" spans="1:10" s="197" customFormat="1" ht="15.75" x14ac:dyDescent="0.25">
      <c r="A622" s="372" t="s">
        <v>1366</v>
      </c>
      <c r="B622" s="496" t="s">
        <v>324</v>
      </c>
      <c r="C622" s="217" t="s">
        <v>865</v>
      </c>
      <c r="D622" s="497">
        <v>202105</v>
      </c>
      <c r="E622" s="250">
        <v>44347</v>
      </c>
      <c r="F622" s="185" t="s">
        <v>97</v>
      </c>
      <c r="G622" s="380">
        <v>266</v>
      </c>
      <c r="H622" s="204"/>
      <c r="I622" s="204"/>
      <c r="J622" s="204"/>
    </row>
    <row r="623" spans="1:10" s="197" customFormat="1" ht="30" x14ac:dyDescent="0.25">
      <c r="A623" s="372" t="s">
        <v>1367</v>
      </c>
      <c r="B623" s="496" t="s">
        <v>324</v>
      </c>
      <c r="C623" s="217" t="s">
        <v>865</v>
      </c>
      <c r="D623" s="497">
        <v>202105</v>
      </c>
      <c r="E623" s="250">
        <v>44347</v>
      </c>
      <c r="F623" s="185" t="s">
        <v>98</v>
      </c>
      <c r="G623" s="380">
        <v>89.91</v>
      </c>
      <c r="H623" s="204"/>
      <c r="I623" s="204"/>
      <c r="J623" s="204"/>
    </row>
    <row r="624" spans="1:10" s="197" customFormat="1" ht="15.75" x14ac:dyDescent="0.25">
      <c r="A624" s="325" t="s">
        <v>1368</v>
      </c>
      <c r="B624" s="231" t="s">
        <v>852</v>
      </c>
      <c r="C624" s="498"/>
      <c r="D624" s="369"/>
      <c r="E624" s="373"/>
      <c r="F624" s="501"/>
      <c r="G624" s="381"/>
      <c r="H624" s="204"/>
      <c r="I624" s="204"/>
      <c r="J624" s="204"/>
    </row>
    <row r="625" spans="1:10" s="197" customFormat="1" ht="15.75" x14ac:dyDescent="0.25">
      <c r="A625" s="372" t="s">
        <v>1381</v>
      </c>
      <c r="B625" s="496" t="s">
        <v>324</v>
      </c>
      <c r="C625" s="217" t="s">
        <v>868</v>
      </c>
      <c r="D625" s="497">
        <v>202106</v>
      </c>
      <c r="E625" s="250">
        <v>44377</v>
      </c>
      <c r="F625" s="185" t="s">
        <v>97</v>
      </c>
      <c r="G625" s="380">
        <v>342</v>
      </c>
      <c r="H625" s="204"/>
      <c r="I625" s="204"/>
      <c r="J625" s="204"/>
    </row>
    <row r="626" spans="1:10" s="197" customFormat="1" ht="30" x14ac:dyDescent="0.25">
      <c r="A626" s="372" t="s">
        <v>1382</v>
      </c>
      <c r="B626" s="496" t="s">
        <v>324</v>
      </c>
      <c r="C626" s="217" t="s">
        <v>868</v>
      </c>
      <c r="D626" s="497">
        <v>202106</v>
      </c>
      <c r="E626" s="250">
        <v>44377</v>
      </c>
      <c r="F626" s="185" t="s">
        <v>98</v>
      </c>
      <c r="G626" s="380">
        <v>115.6</v>
      </c>
      <c r="H626" s="204"/>
      <c r="I626" s="204"/>
      <c r="J626" s="204"/>
    </row>
    <row r="627" spans="1:10" s="197" customFormat="1" ht="15.75" x14ac:dyDescent="0.25">
      <c r="A627" s="325" t="s">
        <v>1369</v>
      </c>
      <c r="B627" s="231" t="s">
        <v>846</v>
      </c>
      <c r="C627" s="217"/>
      <c r="D627" s="376"/>
      <c r="E627" s="377"/>
      <c r="F627" s="185"/>
      <c r="G627" s="380"/>
      <c r="H627" s="204"/>
      <c r="I627" s="204"/>
      <c r="J627" s="204"/>
    </row>
    <row r="628" spans="1:10" s="197" customFormat="1" ht="15.75" x14ac:dyDescent="0.25">
      <c r="A628" s="372" t="s">
        <v>1383</v>
      </c>
      <c r="B628" s="496" t="s">
        <v>324</v>
      </c>
      <c r="C628" s="217" t="s">
        <v>868</v>
      </c>
      <c r="D628" s="497">
        <v>202106</v>
      </c>
      <c r="E628" s="250">
        <v>44377</v>
      </c>
      <c r="F628" s="185" t="s">
        <v>97</v>
      </c>
      <c r="G628" s="380">
        <v>703</v>
      </c>
      <c r="H628" s="204"/>
      <c r="I628" s="204"/>
      <c r="J628" s="204"/>
    </row>
    <row r="629" spans="1:10" s="197" customFormat="1" ht="30" x14ac:dyDescent="0.25">
      <c r="A629" s="372" t="s">
        <v>1384</v>
      </c>
      <c r="B629" s="496" t="s">
        <v>324</v>
      </c>
      <c r="C629" s="217" t="s">
        <v>868</v>
      </c>
      <c r="D629" s="497">
        <v>202106</v>
      </c>
      <c r="E629" s="250">
        <v>44377</v>
      </c>
      <c r="F629" s="185" t="s">
        <v>98</v>
      </c>
      <c r="G629" s="380">
        <v>237.61</v>
      </c>
      <c r="H629" s="204"/>
      <c r="I629" s="204"/>
      <c r="J629" s="204"/>
    </row>
    <row r="630" spans="1:10" s="197" customFormat="1" ht="15.75" x14ac:dyDescent="0.25">
      <c r="A630" s="325" t="s">
        <v>1370</v>
      </c>
      <c r="B630" s="231" t="s">
        <v>848</v>
      </c>
      <c r="C630" s="217"/>
      <c r="D630" s="376"/>
      <c r="E630" s="377"/>
      <c r="F630" s="185"/>
      <c r="G630" s="380"/>
      <c r="H630" s="204"/>
      <c r="I630" s="204"/>
      <c r="J630" s="204"/>
    </row>
    <row r="631" spans="1:10" s="197" customFormat="1" ht="15.75" x14ac:dyDescent="0.25">
      <c r="A631" s="372" t="s">
        <v>1385</v>
      </c>
      <c r="B631" s="496" t="s">
        <v>324</v>
      </c>
      <c r="C631" s="217" t="s">
        <v>868</v>
      </c>
      <c r="D631" s="497">
        <v>202106</v>
      </c>
      <c r="E631" s="250">
        <v>44377</v>
      </c>
      <c r="F631" s="185" t="s">
        <v>97</v>
      </c>
      <c r="G631" s="380">
        <v>323</v>
      </c>
      <c r="H631" s="204"/>
      <c r="I631" s="204"/>
      <c r="J631" s="204"/>
    </row>
    <row r="632" spans="1:10" s="197" customFormat="1" ht="30" x14ac:dyDescent="0.25">
      <c r="A632" s="372" t="s">
        <v>1386</v>
      </c>
      <c r="B632" s="496" t="s">
        <v>324</v>
      </c>
      <c r="C632" s="217" t="s">
        <v>868</v>
      </c>
      <c r="D632" s="497">
        <v>202106</v>
      </c>
      <c r="E632" s="250">
        <v>44377</v>
      </c>
      <c r="F632" s="185" t="s">
        <v>98</v>
      </c>
      <c r="G632" s="380">
        <v>109.17</v>
      </c>
      <c r="H632" s="204"/>
      <c r="I632" s="204"/>
      <c r="J632" s="204"/>
    </row>
    <row r="633" spans="1:10" s="197" customFormat="1" ht="15.75" x14ac:dyDescent="0.25">
      <c r="A633" s="325" t="s">
        <v>1371</v>
      </c>
      <c r="B633" s="231" t="s">
        <v>850</v>
      </c>
      <c r="C633" s="217"/>
      <c r="D633" s="376"/>
      <c r="E633" s="377"/>
      <c r="F633" s="185"/>
      <c r="G633" s="380"/>
      <c r="H633" s="204"/>
      <c r="I633" s="204"/>
      <c r="J633" s="204"/>
    </row>
    <row r="634" spans="1:10" s="197" customFormat="1" ht="15.75" x14ac:dyDescent="0.25">
      <c r="A634" s="372" t="s">
        <v>1387</v>
      </c>
      <c r="B634" s="496" t="s">
        <v>324</v>
      </c>
      <c r="C634" s="217" t="s">
        <v>868</v>
      </c>
      <c r="D634" s="497">
        <v>202106</v>
      </c>
      <c r="E634" s="250">
        <v>44377</v>
      </c>
      <c r="F634" s="185" t="s">
        <v>97</v>
      </c>
      <c r="G634" s="380">
        <v>456</v>
      </c>
      <c r="H634" s="204"/>
      <c r="I634" s="204"/>
      <c r="J634" s="204"/>
    </row>
    <row r="635" spans="1:10" s="197" customFormat="1" ht="30" x14ac:dyDescent="0.25">
      <c r="A635" s="372" t="s">
        <v>1388</v>
      </c>
      <c r="B635" s="496" t="s">
        <v>324</v>
      </c>
      <c r="C635" s="217" t="s">
        <v>868</v>
      </c>
      <c r="D635" s="497">
        <v>202106</v>
      </c>
      <c r="E635" s="250">
        <v>44377</v>
      </c>
      <c r="F635" s="185" t="s">
        <v>98</v>
      </c>
      <c r="G635" s="380">
        <v>154.13</v>
      </c>
      <c r="H635" s="204"/>
      <c r="I635" s="204"/>
      <c r="J635" s="204"/>
    </row>
    <row r="636" spans="1:10" s="197" customFormat="1" ht="15.75" x14ac:dyDescent="0.25">
      <c r="A636" s="325" t="s">
        <v>1372</v>
      </c>
      <c r="B636" s="231" t="s">
        <v>844</v>
      </c>
      <c r="C636" s="217"/>
      <c r="D636" s="502"/>
      <c r="E636" s="250"/>
      <c r="F636" s="185"/>
      <c r="G636" s="380"/>
      <c r="H636" s="204"/>
      <c r="I636" s="204"/>
      <c r="J636" s="204"/>
    </row>
    <row r="637" spans="1:10" s="197" customFormat="1" ht="15.75" x14ac:dyDescent="0.25">
      <c r="A637" s="372" t="s">
        <v>1389</v>
      </c>
      <c r="B637" s="496" t="s">
        <v>324</v>
      </c>
      <c r="C637" s="217" t="s">
        <v>868</v>
      </c>
      <c r="D637" s="497">
        <v>202106</v>
      </c>
      <c r="E637" s="250">
        <v>44377</v>
      </c>
      <c r="F637" s="185" t="s">
        <v>97</v>
      </c>
      <c r="G637" s="380">
        <v>202.62</v>
      </c>
      <c r="H637" s="204"/>
      <c r="I637" s="204"/>
      <c r="J637" s="204"/>
    </row>
    <row r="638" spans="1:10" s="197" customFormat="1" ht="30" x14ac:dyDescent="0.25">
      <c r="A638" s="372" t="s">
        <v>1390</v>
      </c>
      <c r="B638" s="496" t="s">
        <v>324</v>
      </c>
      <c r="C638" s="217" t="s">
        <v>868</v>
      </c>
      <c r="D638" s="497">
        <v>202106</v>
      </c>
      <c r="E638" s="250">
        <v>44377</v>
      </c>
      <c r="F638" s="185" t="s">
        <v>98</v>
      </c>
      <c r="G638" s="380">
        <v>68.48</v>
      </c>
      <c r="H638" s="204"/>
      <c r="I638" s="204"/>
      <c r="J638" s="204"/>
    </row>
    <row r="639" spans="1:10" s="197" customFormat="1" ht="15.75" x14ac:dyDescent="0.25">
      <c r="A639" s="325" t="s">
        <v>1373</v>
      </c>
      <c r="B639" s="231" t="s">
        <v>849</v>
      </c>
      <c r="C639" s="217"/>
      <c r="D639" s="376"/>
      <c r="E639" s="377"/>
      <c r="F639" s="185"/>
      <c r="G639" s="380"/>
      <c r="H639" s="204"/>
      <c r="I639" s="204"/>
      <c r="J639" s="204"/>
    </row>
    <row r="640" spans="1:10" s="197" customFormat="1" ht="15.75" x14ac:dyDescent="0.25">
      <c r="A640" s="372" t="s">
        <v>1391</v>
      </c>
      <c r="B640" s="496" t="s">
        <v>324</v>
      </c>
      <c r="C640" s="217" t="s">
        <v>868</v>
      </c>
      <c r="D640" s="497">
        <v>202106</v>
      </c>
      <c r="E640" s="250">
        <v>44377</v>
      </c>
      <c r="F640" s="185" t="s">
        <v>97</v>
      </c>
      <c r="G640" s="380">
        <v>190</v>
      </c>
      <c r="H640" s="204"/>
      <c r="I640" s="204"/>
      <c r="J640" s="204"/>
    </row>
    <row r="641" spans="1:10" s="197" customFormat="1" ht="30" x14ac:dyDescent="0.25">
      <c r="A641" s="372" t="s">
        <v>1392</v>
      </c>
      <c r="B641" s="496" t="s">
        <v>324</v>
      </c>
      <c r="C641" s="217" t="s">
        <v>868</v>
      </c>
      <c r="D641" s="497">
        <v>202106</v>
      </c>
      <c r="E641" s="250">
        <v>44377</v>
      </c>
      <c r="F641" s="185" t="s">
        <v>98</v>
      </c>
      <c r="G641" s="380">
        <v>64.22</v>
      </c>
      <c r="H641" s="204"/>
      <c r="I641" s="204"/>
      <c r="J641" s="204"/>
    </row>
    <row r="642" spans="1:10" s="197" customFormat="1" ht="15.75" x14ac:dyDescent="0.25">
      <c r="A642" s="325" t="s">
        <v>1374</v>
      </c>
      <c r="B642" s="231" t="s">
        <v>869</v>
      </c>
      <c r="C642" s="217"/>
      <c r="D642" s="376"/>
      <c r="E642" s="377"/>
      <c r="F642" s="185"/>
      <c r="G642" s="380"/>
      <c r="H642" s="204"/>
      <c r="I642" s="204"/>
      <c r="J642" s="204"/>
    </row>
    <row r="643" spans="1:10" s="197" customFormat="1" ht="15.75" x14ac:dyDescent="0.25">
      <c r="A643" s="372" t="s">
        <v>1393</v>
      </c>
      <c r="B643" s="496" t="s">
        <v>324</v>
      </c>
      <c r="C643" s="217" t="s">
        <v>868</v>
      </c>
      <c r="D643" s="497">
        <v>202106</v>
      </c>
      <c r="E643" s="250">
        <v>44377</v>
      </c>
      <c r="F643" s="185" t="s">
        <v>97</v>
      </c>
      <c r="G643" s="380">
        <v>190</v>
      </c>
      <c r="H643" s="204"/>
      <c r="I643" s="204"/>
      <c r="J643" s="204"/>
    </row>
    <row r="644" spans="1:10" s="197" customFormat="1" ht="30" x14ac:dyDescent="0.25">
      <c r="A644" s="372" t="s">
        <v>1394</v>
      </c>
      <c r="B644" s="496" t="s">
        <v>324</v>
      </c>
      <c r="C644" s="217" t="s">
        <v>868</v>
      </c>
      <c r="D644" s="497">
        <v>202106</v>
      </c>
      <c r="E644" s="250">
        <v>44377</v>
      </c>
      <c r="F644" s="185" t="s">
        <v>98</v>
      </c>
      <c r="G644" s="380">
        <v>64.22</v>
      </c>
      <c r="H644" s="204"/>
      <c r="I644" s="204"/>
      <c r="J644" s="204"/>
    </row>
    <row r="645" spans="1:10" s="197" customFormat="1" ht="15.75" x14ac:dyDescent="0.25">
      <c r="A645" s="325" t="s">
        <v>1375</v>
      </c>
      <c r="B645" s="231" t="s">
        <v>847</v>
      </c>
      <c r="C645" s="217"/>
      <c r="D645" s="376"/>
      <c r="E645" s="377"/>
      <c r="F645" s="185"/>
      <c r="G645" s="380"/>
      <c r="H645" s="204"/>
      <c r="I645" s="204"/>
      <c r="J645" s="204"/>
    </row>
    <row r="646" spans="1:10" s="197" customFormat="1" ht="15.75" x14ac:dyDescent="0.25">
      <c r="A646" s="134" t="s">
        <v>1395</v>
      </c>
      <c r="B646" s="184" t="s">
        <v>324</v>
      </c>
      <c r="C646" s="214" t="s">
        <v>868</v>
      </c>
      <c r="D646" s="242">
        <v>202106</v>
      </c>
      <c r="E646" s="245">
        <v>44377</v>
      </c>
      <c r="F646" s="182" t="s">
        <v>97</v>
      </c>
      <c r="G646" s="380">
        <v>304</v>
      </c>
    </row>
    <row r="647" spans="1:10" s="197" customFormat="1" ht="30" x14ac:dyDescent="0.25">
      <c r="A647" s="134" t="s">
        <v>1396</v>
      </c>
      <c r="B647" s="184" t="s">
        <v>324</v>
      </c>
      <c r="C647" s="214" t="s">
        <v>868</v>
      </c>
      <c r="D647" s="242">
        <v>202106</v>
      </c>
      <c r="E647" s="245">
        <v>44377</v>
      </c>
      <c r="F647" s="182" t="s">
        <v>98</v>
      </c>
      <c r="G647" s="380">
        <v>102.75</v>
      </c>
    </row>
    <row r="648" spans="1:10" s="197" customFormat="1" ht="15.75" x14ac:dyDescent="0.25">
      <c r="A648" s="325" t="s">
        <v>1376</v>
      </c>
      <c r="B648" s="231" t="s">
        <v>854</v>
      </c>
      <c r="C648" s="214"/>
      <c r="D648" s="376"/>
      <c r="E648" s="377"/>
      <c r="F648" s="182"/>
      <c r="G648" s="380"/>
    </row>
    <row r="649" spans="1:10" s="197" customFormat="1" ht="15.75" x14ac:dyDescent="0.25">
      <c r="A649" s="134" t="s">
        <v>1397</v>
      </c>
      <c r="B649" s="184" t="s">
        <v>324</v>
      </c>
      <c r="C649" s="214" t="s">
        <v>868</v>
      </c>
      <c r="D649" s="242">
        <v>202106</v>
      </c>
      <c r="E649" s="245">
        <v>44377</v>
      </c>
      <c r="F649" s="182" t="s">
        <v>97</v>
      </c>
      <c r="G649" s="380">
        <v>228</v>
      </c>
    </row>
    <row r="650" spans="1:10" s="197" customFormat="1" ht="30" x14ac:dyDescent="0.25">
      <c r="A650" s="134" t="s">
        <v>1398</v>
      </c>
      <c r="B650" s="184" t="s">
        <v>324</v>
      </c>
      <c r="C650" s="214" t="s">
        <v>868</v>
      </c>
      <c r="D650" s="242">
        <v>202106</v>
      </c>
      <c r="E650" s="245">
        <v>44377</v>
      </c>
      <c r="F650" s="182" t="s">
        <v>98</v>
      </c>
      <c r="G650" s="382">
        <v>77.06</v>
      </c>
    </row>
    <row r="651" spans="1:10" s="197" customFormat="1" ht="15.75" x14ac:dyDescent="0.25">
      <c r="A651" s="325" t="s">
        <v>1377</v>
      </c>
      <c r="B651" s="231" t="s">
        <v>853</v>
      </c>
      <c r="C651" s="214"/>
      <c r="D651" s="376"/>
      <c r="E651" s="377"/>
      <c r="F651" s="182"/>
      <c r="G651" s="380"/>
    </row>
    <row r="652" spans="1:10" s="197" customFormat="1" ht="15.75" x14ac:dyDescent="0.25">
      <c r="A652" s="372" t="s">
        <v>1399</v>
      </c>
      <c r="B652" s="184" t="s">
        <v>324</v>
      </c>
      <c r="C652" s="214" t="s">
        <v>868</v>
      </c>
      <c r="D652" s="242">
        <v>202106</v>
      </c>
      <c r="E652" s="245">
        <v>44377</v>
      </c>
      <c r="F652" s="182" t="s">
        <v>97</v>
      </c>
      <c r="G652" s="380">
        <v>304</v>
      </c>
    </row>
    <row r="653" spans="1:10" s="197" customFormat="1" ht="30" x14ac:dyDescent="0.25">
      <c r="A653" s="372" t="s">
        <v>1400</v>
      </c>
      <c r="B653" s="184" t="s">
        <v>324</v>
      </c>
      <c r="C653" s="214" t="s">
        <v>868</v>
      </c>
      <c r="D653" s="242">
        <v>202106</v>
      </c>
      <c r="E653" s="245">
        <v>44377</v>
      </c>
      <c r="F653" s="182" t="s">
        <v>98</v>
      </c>
      <c r="G653" s="380">
        <v>102.75</v>
      </c>
    </row>
    <row r="654" spans="1:10" s="197" customFormat="1" ht="15.75" x14ac:dyDescent="0.25">
      <c r="A654" s="325" t="s">
        <v>1378</v>
      </c>
      <c r="B654" s="231" t="s">
        <v>857</v>
      </c>
      <c r="C654" s="214"/>
      <c r="D654" s="376"/>
      <c r="E654" s="377"/>
      <c r="F654" s="182"/>
      <c r="G654" s="380"/>
    </row>
    <row r="655" spans="1:10" s="197" customFormat="1" ht="15.75" x14ac:dyDescent="0.25">
      <c r="A655" s="134" t="s">
        <v>1401</v>
      </c>
      <c r="B655" s="184" t="s">
        <v>324</v>
      </c>
      <c r="C655" s="214" t="s">
        <v>868</v>
      </c>
      <c r="D655" s="242">
        <v>202106</v>
      </c>
      <c r="E655" s="245">
        <v>44377</v>
      </c>
      <c r="F655" s="182" t="s">
        <v>97</v>
      </c>
      <c r="G655" s="380">
        <v>380</v>
      </c>
    </row>
    <row r="656" spans="1:10" s="197" customFormat="1" ht="30" x14ac:dyDescent="0.25">
      <c r="A656" s="134" t="s">
        <v>1402</v>
      </c>
      <c r="B656" s="184" t="s">
        <v>324</v>
      </c>
      <c r="C656" s="214" t="s">
        <v>868</v>
      </c>
      <c r="D656" s="242">
        <v>202106</v>
      </c>
      <c r="E656" s="245">
        <v>44377</v>
      </c>
      <c r="F656" s="182" t="s">
        <v>98</v>
      </c>
      <c r="G656" s="380">
        <v>128.44</v>
      </c>
    </row>
    <row r="657" spans="1:7" s="197" customFormat="1" ht="15.75" x14ac:dyDescent="0.25">
      <c r="A657" s="325" t="s">
        <v>1379</v>
      </c>
      <c r="B657" s="231" t="s">
        <v>851</v>
      </c>
      <c r="C657" s="214"/>
      <c r="D657" s="376"/>
      <c r="E657" s="377"/>
      <c r="F657" s="182"/>
      <c r="G657" s="380"/>
    </row>
    <row r="658" spans="1:7" s="197" customFormat="1" ht="15.75" x14ac:dyDescent="0.25">
      <c r="A658" s="372" t="s">
        <v>1403</v>
      </c>
      <c r="B658" s="184" t="s">
        <v>324</v>
      </c>
      <c r="C658" s="214" t="s">
        <v>868</v>
      </c>
      <c r="D658" s="242">
        <v>202106</v>
      </c>
      <c r="E658" s="245">
        <v>44377</v>
      </c>
      <c r="F658" s="182" t="s">
        <v>97</v>
      </c>
      <c r="G658" s="380">
        <v>475</v>
      </c>
    </row>
    <row r="659" spans="1:7" s="197" customFormat="1" ht="30" x14ac:dyDescent="0.25">
      <c r="A659" s="372" t="s">
        <v>1404</v>
      </c>
      <c r="B659" s="184" t="s">
        <v>324</v>
      </c>
      <c r="C659" s="214" t="s">
        <v>868</v>
      </c>
      <c r="D659" s="242">
        <v>202106</v>
      </c>
      <c r="E659" s="245">
        <v>44377</v>
      </c>
      <c r="F659" s="182" t="s">
        <v>98</v>
      </c>
      <c r="G659" s="380">
        <v>160.55000000000001</v>
      </c>
    </row>
    <row r="660" spans="1:7" s="197" customFormat="1" ht="15.75" x14ac:dyDescent="0.25">
      <c r="A660" s="325" t="s">
        <v>1380</v>
      </c>
      <c r="B660" s="231" t="s">
        <v>845</v>
      </c>
      <c r="C660" s="214"/>
      <c r="D660" s="210"/>
      <c r="E660" s="245"/>
      <c r="F660" s="182"/>
      <c r="G660" s="380"/>
    </row>
    <row r="661" spans="1:7" s="197" customFormat="1" ht="15.75" x14ac:dyDescent="0.25">
      <c r="A661" s="372" t="s">
        <v>1405</v>
      </c>
      <c r="B661" s="184" t="s">
        <v>324</v>
      </c>
      <c r="C661" s="214" t="s">
        <v>868</v>
      </c>
      <c r="D661" s="242">
        <v>202106</v>
      </c>
      <c r="E661" s="245">
        <v>44377</v>
      </c>
      <c r="F661" s="182" t="s">
        <v>97</v>
      </c>
      <c r="G661" s="380">
        <v>171</v>
      </c>
    </row>
    <row r="662" spans="1:7" s="197" customFormat="1" ht="30" x14ac:dyDescent="0.25">
      <c r="A662" s="372" t="s">
        <v>1406</v>
      </c>
      <c r="B662" s="184" t="s">
        <v>324</v>
      </c>
      <c r="C662" s="214" t="s">
        <v>868</v>
      </c>
      <c r="D662" s="242">
        <v>202106</v>
      </c>
      <c r="E662" s="245">
        <v>44377</v>
      </c>
      <c r="F662" s="182" t="s">
        <v>98</v>
      </c>
      <c r="G662" s="380">
        <v>57.8</v>
      </c>
    </row>
    <row r="663" spans="1:7" s="197" customFormat="1" ht="15.75" x14ac:dyDescent="0.25">
      <c r="A663" s="325" t="s">
        <v>1408</v>
      </c>
      <c r="B663" s="231" t="s">
        <v>852</v>
      </c>
      <c r="C663" s="240"/>
      <c r="D663" s="369"/>
      <c r="E663" s="373"/>
      <c r="F663" s="189"/>
      <c r="G663" s="381"/>
    </row>
    <row r="664" spans="1:7" s="197" customFormat="1" ht="15.75" x14ac:dyDescent="0.25">
      <c r="A664" s="372" t="s">
        <v>1418</v>
      </c>
      <c r="B664" s="184" t="s">
        <v>324</v>
      </c>
      <c r="C664" s="214" t="s">
        <v>870</v>
      </c>
      <c r="D664" s="242">
        <v>202107</v>
      </c>
      <c r="E664" s="245">
        <v>44408</v>
      </c>
      <c r="F664" s="182" t="s">
        <v>97</v>
      </c>
      <c r="G664" s="380">
        <v>304</v>
      </c>
    </row>
    <row r="665" spans="1:7" s="197" customFormat="1" ht="30" x14ac:dyDescent="0.25">
      <c r="A665" s="372" t="s">
        <v>1419</v>
      </c>
      <c r="B665" s="184" t="s">
        <v>324</v>
      </c>
      <c r="C665" s="214" t="s">
        <v>870</v>
      </c>
      <c r="D665" s="242">
        <v>202107</v>
      </c>
      <c r="E665" s="245">
        <v>44408</v>
      </c>
      <c r="F665" s="182" t="s">
        <v>98</v>
      </c>
      <c r="G665" s="380">
        <v>102.75</v>
      </c>
    </row>
    <row r="666" spans="1:7" s="197" customFormat="1" ht="15.75" x14ac:dyDescent="0.25">
      <c r="A666" s="325" t="s">
        <v>1409</v>
      </c>
      <c r="B666" s="231" t="s">
        <v>846</v>
      </c>
      <c r="C666" s="214"/>
      <c r="D666" s="376"/>
      <c r="E666" s="377"/>
      <c r="F666" s="182"/>
      <c r="G666" s="380"/>
    </row>
    <row r="667" spans="1:7" s="197" customFormat="1" ht="15.75" x14ac:dyDescent="0.25">
      <c r="A667" s="372" t="s">
        <v>1420</v>
      </c>
      <c r="B667" s="184" t="s">
        <v>324</v>
      </c>
      <c r="C667" s="214" t="s">
        <v>870</v>
      </c>
      <c r="D667" s="242">
        <v>202107</v>
      </c>
      <c r="E667" s="245">
        <v>44408</v>
      </c>
      <c r="F667" s="182" t="s">
        <v>97</v>
      </c>
      <c r="G667" s="380">
        <v>722</v>
      </c>
    </row>
    <row r="668" spans="1:7" s="197" customFormat="1" ht="30" x14ac:dyDescent="0.25">
      <c r="A668" s="372" t="s">
        <v>1421</v>
      </c>
      <c r="B668" s="184" t="s">
        <v>324</v>
      </c>
      <c r="C668" s="214" t="s">
        <v>870</v>
      </c>
      <c r="D668" s="242">
        <v>202107</v>
      </c>
      <c r="E668" s="245">
        <v>44408</v>
      </c>
      <c r="F668" s="182" t="s">
        <v>98</v>
      </c>
      <c r="G668" s="380">
        <v>244.04</v>
      </c>
    </row>
    <row r="669" spans="1:7" s="197" customFormat="1" ht="16.5" customHeight="1" x14ac:dyDescent="0.25">
      <c r="A669" s="325" t="s">
        <v>1410</v>
      </c>
      <c r="B669" s="231" t="s">
        <v>848</v>
      </c>
      <c r="C669" s="214"/>
      <c r="D669" s="376"/>
      <c r="E669" s="377"/>
      <c r="F669" s="182"/>
      <c r="G669" s="380"/>
    </row>
    <row r="670" spans="1:7" s="197" customFormat="1" ht="15.75" x14ac:dyDescent="0.25">
      <c r="A670" s="134" t="s">
        <v>1422</v>
      </c>
      <c r="B670" s="184" t="s">
        <v>324</v>
      </c>
      <c r="C670" s="214" t="s">
        <v>870</v>
      </c>
      <c r="D670" s="242">
        <v>202107</v>
      </c>
      <c r="E670" s="245">
        <v>44408</v>
      </c>
      <c r="F670" s="182" t="s">
        <v>97</v>
      </c>
      <c r="G670" s="380">
        <v>76</v>
      </c>
    </row>
    <row r="671" spans="1:7" s="197" customFormat="1" ht="30" x14ac:dyDescent="0.25">
      <c r="A671" s="134" t="s">
        <v>1423</v>
      </c>
      <c r="B671" s="184" t="s">
        <v>324</v>
      </c>
      <c r="C671" s="214" t="s">
        <v>870</v>
      </c>
      <c r="D671" s="242">
        <v>202107</v>
      </c>
      <c r="E671" s="245">
        <v>44408</v>
      </c>
      <c r="F671" s="182" t="s">
        <v>98</v>
      </c>
      <c r="G671" s="380">
        <v>25.69</v>
      </c>
    </row>
    <row r="672" spans="1:7" s="197" customFormat="1" ht="15.75" x14ac:dyDescent="0.25">
      <c r="A672" s="325" t="s">
        <v>1411</v>
      </c>
      <c r="B672" s="231" t="s">
        <v>850</v>
      </c>
      <c r="C672" s="214"/>
      <c r="D672" s="376"/>
      <c r="E672" s="377"/>
      <c r="F672" s="182"/>
      <c r="G672" s="380"/>
    </row>
    <row r="673" spans="1:7" s="197" customFormat="1" ht="15.75" x14ac:dyDescent="0.25">
      <c r="A673" s="372" t="s">
        <v>1424</v>
      </c>
      <c r="B673" s="184" t="s">
        <v>324</v>
      </c>
      <c r="C673" s="214" t="s">
        <v>870</v>
      </c>
      <c r="D673" s="242">
        <v>202107</v>
      </c>
      <c r="E673" s="245">
        <v>44408</v>
      </c>
      <c r="F673" s="182" t="s">
        <v>97</v>
      </c>
      <c r="G673" s="380">
        <v>76</v>
      </c>
    </row>
    <row r="674" spans="1:7" s="197" customFormat="1" ht="30" x14ac:dyDescent="0.25">
      <c r="A674" s="372" t="s">
        <v>1425</v>
      </c>
      <c r="B674" s="184" t="s">
        <v>324</v>
      </c>
      <c r="C674" s="214" t="s">
        <v>870</v>
      </c>
      <c r="D674" s="242">
        <v>202107</v>
      </c>
      <c r="E674" s="245">
        <v>44408</v>
      </c>
      <c r="F674" s="182" t="s">
        <v>98</v>
      </c>
      <c r="G674" s="380">
        <v>25.69</v>
      </c>
    </row>
    <row r="675" spans="1:7" s="197" customFormat="1" ht="15.75" x14ac:dyDescent="0.25">
      <c r="A675" s="325" t="s">
        <v>1412</v>
      </c>
      <c r="B675" s="231" t="s">
        <v>844</v>
      </c>
      <c r="C675" s="214"/>
      <c r="D675" s="210"/>
      <c r="E675" s="245"/>
      <c r="F675" s="182"/>
      <c r="G675" s="380"/>
    </row>
    <row r="676" spans="1:7" s="197" customFormat="1" ht="15.75" x14ac:dyDescent="0.25">
      <c r="A676" s="372" t="s">
        <v>1412</v>
      </c>
      <c r="B676" s="184" t="s">
        <v>324</v>
      </c>
      <c r="C676" s="214" t="s">
        <v>870</v>
      </c>
      <c r="D676" s="242">
        <v>202107</v>
      </c>
      <c r="E676" s="245">
        <v>44408</v>
      </c>
      <c r="F676" s="182" t="s">
        <v>97</v>
      </c>
      <c r="G676" s="380">
        <v>25.33</v>
      </c>
    </row>
    <row r="677" spans="1:7" s="197" customFormat="1" ht="30" x14ac:dyDescent="0.25">
      <c r="A677" s="372" t="s">
        <v>1412</v>
      </c>
      <c r="B677" s="184" t="s">
        <v>324</v>
      </c>
      <c r="C677" s="214" t="s">
        <v>870</v>
      </c>
      <c r="D677" s="242">
        <v>202107</v>
      </c>
      <c r="E677" s="245">
        <v>44408</v>
      </c>
      <c r="F677" s="182" t="s">
        <v>98</v>
      </c>
      <c r="G677" s="380">
        <v>8.56</v>
      </c>
    </row>
    <row r="678" spans="1:7" s="197" customFormat="1" ht="15.75" x14ac:dyDescent="0.25">
      <c r="A678" s="325" t="s">
        <v>1413</v>
      </c>
      <c r="B678" s="231" t="s">
        <v>849</v>
      </c>
      <c r="C678" s="214"/>
      <c r="D678" s="376"/>
      <c r="E678" s="377"/>
      <c r="F678" s="182"/>
      <c r="G678" s="380"/>
    </row>
    <row r="679" spans="1:7" s="197" customFormat="1" ht="15.75" x14ac:dyDescent="0.25">
      <c r="A679" s="134" t="s">
        <v>1426</v>
      </c>
      <c r="B679" s="184" t="s">
        <v>324</v>
      </c>
      <c r="C679" s="214" t="s">
        <v>870</v>
      </c>
      <c r="D679" s="242">
        <v>202107</v>
      </c>
      <c r="E679" s="245">
        <v>44408</v>
      </c>
      <c r="F679" s="182" t="s">
        <v>97</v>
      </c>
      <c r="G679" s="380">
        <v>171</v>
      </c>
    </row>
    <row r="680" spans="1:7" s="197" customFormat="1" ht="30" x14ac:dyDescent="0.25">
      <c r="A680" s="134" t="s">
        <v>1427</v>
      </c>
      <c r="B680" s="184" t="s">
        <v>324</v>
      </c>
      <c r="C680" s="214" t="s">
        <v>870</v>
      </c>
      <c r="D680" s="242">
        <v>202107</v>
      </c>
      <c r="E680" s="245">
        <v>44408</v>
      </c>
      <c r="F680" s="182" t="s">
        <v>98</v>
      </c>
      <c r="G680" s="380">
        <v>57.8</v>
      </c>
    </row>
    <row r="681" spans="1:7" s="197" customFormat="1" ht="15.75" x14ac:dyDescent="0.25">
      <c r="A681" s="325" t="s">
        <v>1414</v>
      </c>
      <c r="B681" s="231" t="s">
        <v>869</v>
      </c>
      <c r="C681" s="214"/>
      <c r="D681" s="376"/>
      <c r="E681" s="377"/>
      <c r="F681" s="182"/>
      <c r="G681" s="380"/>
    </row>
    <row r="682" spans="1:7" s="197" customFormat="1" ht="15.75" x14ac:dyDescent="0.25">
      <c r="A682" s="134" t="s">
        <v>1431</v>
      </c>
      <c r="B682" s="184" t="s">
        <v>324</v>
      </c>
      <c r="C682" s="214" t="s">
        <v>870</v>
      </c>
      <c r="D682" s="242">
        <v>202107</v>
      </c>
      <c r="E682" s="245">
        <v>44408</v>
      </c>
      <c r="F682" s="182" t="s">
        <v>97</v>
      </c>
      <c r="G682" s="380">
        <v>266</v>
      </c>
    </row>
    <row r="683" spans="1:7" s="197" customFormat="1" ht="30" x14ac:dyDescent="0.25">
      <c r="A683" s="134" t="s">
        <v>1432</v>
      </c>
      <c r="B683" s="184" t="s">
        <v>324</v>
      </c>
      <c r="C683" s="214" t="s">
        <v>870</v>
      </c>
      <c r="D683" s="242">
        <v>202107</v>
      </c>
      <c r="E683" s="245">
        <v>44408</v>
      </c>
      <c r="F683" s="182" t="s">
        <v>98</v>
      </c>
      <c r="G683" s="380">
        <v>89.91</v>
      </c>
    </row>
    <row r="684" spans="1:7" s="197" customFormat="1" ht="15.75" x14ac:dyDescent="0.25">
      <c r="A684" s="325" t="s">
        <v>1415</v>
      </c>
      <c r="B684" s="231" t="s">
        <v>847</v>
      </c>
      <c r="C684" s="214"/>
      <c r="D684" s="376"/>
      <c r="E684" s="377"/>
      <c r="F684" s="182"/>
      <c r="G684" s="380"/>
    </row>
    <row r="685" spans="1:7" s="197" customFormat="1" ht="15.75" x14ac:dyDescent="0.25">
      <c r="A685" s="134" t="s">
        <v>1433</v>
      </c>
      <c r="B685" s="184" t="s">
        <v>324</v>
      </c>
      <c r="C685" s="214" t="s">
        <v>870</v>
      </c>
      <c r="D685" s="242">
        <v>202107</v>
      </c>
      <c r="E685" s="245">
        <v>44408</v>
      </c>
      <c r="F685" s="182" t="s">
        <v>97</v>
      </c>
      <c r="G685" s="380">
        <v>76</v>
      </c>
    </row>
    <row r="686" spans="1:7" s="197" customFormat="1" ht="30" x14ac:dyDescent="0.25">
      <c r="A686" s="134" t="s">
        <v>1434</v>
      </c>
      <c r="B686" s="184" t="s">
        <v>324</v>
      </c>
      <c r="C686" s="214" t="s">
        <v>870</v>
      </c>
      <c r="D686" s="242">
        <v>202107</v>
      </c>
      <c r="E686" s="245">
        <v>44408</v>
      </c>
      <c r="F686" s="182" t="s">
        <v>98</v>
      </c>
      <c r="G686" s="380">
        <v>25.69</v>
      </c>
    </row>
    <row r="687" spans="1:7" s="197" customFormat="1" ht="15.75" x14ac:dyDescent="0.25">
      <c r="A687" s="325" t="s">
        <v>1416</v>
      </c>
      <c r="B687" s="231" t="s">
        <v>854</v>
      </c>
      <c r="C687" s="214"/>
      <c r="D687" s="376"/>
      <c r="E687" s="377"/>
      <c r="F687" s="182"/>
      <c r="G687" s="380"/>
    </row>
    <row r="688" spans="1:7" s="197" customFormat="1" ht="15.75" x14ac:dyDescent="0.25">
      <c r="A688" s="372" t="s">
        <v>1435</v>
      </c>
      <c r="B688" s="184" t="s">
        <v>324</v>
      </c>
      <c r="C688" s="214" t="s">
        <v>870</v>
      </c>
      <c r="D688" s="242">
        <v>202107</v>
      </c>
      <c r="E688" s="245">
        <v>44408</v>
      </c>
      <c r="F688" s="182" t="s">
        <v>97</v>
      </c>
      <c r="G688" s="380">
        <v>228</v>
      </c>
    </row>
    <row r="689" spans="1:7" s="197" customFormat="1" ht="30" x14ac:dyDescent="0.25">
      <c r="A689" s="372" t="s">
        <v>1436</v>
      </c>
      <c r="B689" s="184" t="s">
        <v>324</v>
      </c>
      <c r="C689" s="214" t="s">
        <v>870</v>
      </c>
      <c r="D689" s="242">
        <v>202107</v>
      </c>
      <c r="E689" s="245">
        <v>44408</v>
      </c>
      <c r="F689" s="182" t="s">
        <v>98</v>
      </c>
      <c r="G689" s="263">
        <v>77.06</v>
      </c>
    </row>
    <row r="690" spans="1:7" s="197" customFormat="1" ht="15.75" x14ac:dyDescent="0.25">
      <c r="A690" s="325" t="s">
        <v>1428</v>
      </c>
      <c r="B690" s="231" t="s">
        <v>853</v>
      </c>
      <c r="C690" s="214"/>
      <c r="D690" s="376"/>
      <c r="E690" s="377"/>
      <c r="F690" s="182"/>
      <c r="G690" s="380"/>
    </row>
    <row r="691" spans="1:7" s="197" customFormat="1" ht="15.75" x14ac:dyDescent="0.25">
      <c r="A691" s="372" t="s">
        <v>1437</v>
      </c>
      <c r="B691" s="184" t="s">
        <v>324</v>
      </c>
      <c r="C691" s="214" t="s">
        <v>870</v>
      </c>
      <c r="D691" s="242">
        <v>202107</v>
      </c>
      <c r="E691" s="245">
        <v>44408</v>
      </c>
      <c r="F691" s="182" t="s">
        <v>97</v>
      </c>
      <c r="G691" s="380">
        <v>266</v>
      </c>
    </row>
    <row r="692" spans="1:7" s="197" customFormat="1" ht="30" x14ac:dyDescent="0.25">
      <c r="A692" s="372" t="s">
        <v>1438</v>
      </c>
      <c r="B692" s="184" t="s">
        <v>324</v>
      </c>
      <c r="C692" s="214" t="s">
        <v>870</v>
      </c>
      <c r="D692" s="242">
        <v>202107</v>
      </c>
      <c r="E692" s="245">
        <v>44408</v>
      </c>
      <c r="F692" s="182" t="s">
        <v>98</v>
      </c>
      <c r="G692" s="380">
        <v>89.91</v>
      </c>
    </row>
    <row r="693" spans="1:7" s="197" customFormat="1" ht="15.75" x14ac:dyDescent="0.25">
      <c r="A693" s="325" t="s">
        <v>1429</v>
      </c>
      <c r="B693" s="231" t="s">
        <v>857</v>
      </c>
      <c r="C693" s="214"/>
      <c r="D693" s="376"/>
      <c r="E693" s="377"/>
      <c r="F693" s="182"/>
      <c r="G693" s="380"/>
    </row>
    <row r="694" spans="1:7" s="197" customFormat="1" ht="15.75" x14ac:dyDescent="0.25">
      <c r="A694" s="372" t="s">
        <v>1439</v>
      </c>
      <c r="B694" s="184" t="s">
        <v>324</v>
      </c>
      <c r="C694" s="214" t="s">
        <v>870</v>
      </c>
      <c r="D694" s="242">
        <v>202107</v>
      </c>
      <c r="E694" s="245">
        <v>44408</v>
      </c>
      <c r="F694" s="182" t="s">
        <v>97</v>
      </c>
      <c r="G694" s="380">
        <v>304</v>
      </c>
    </row>
    <row r="695" spans="1:7" s="197" customFormat="1" ht="30" x14ac:dyDescent="0.25">
      <c r="A695" s="372" t="s">
        <v>1440</v>
      </c>
      <c r="B695" s="184" t="s">
        <v>324</v>
      </c>
      <c r="C695" s="214" t="s">
        <v>870</v>
      </c>
      <c r="D695" s="242">
        <v>202107</v>
      </c>
      <c r="E695" s="245">
        <v>44408</v>
      </c>
      <c r="F695" s="182" t="s">
        <v>98</v>
      </c>
      <c r="G695" s="380">
        <v>102.75</v>
      </c>
    </row>
    <row r="696" spans="1:7" s="197" customFormat="1" ht="15.75" x14ac:dyDescent="0.25">
      <c r="A696" s="325" t="s">
        <v>1417</v>
      </c>
      <c r="B696" s="231" t="s">
        <v>851</v>
      </c>
      <c r="C696" s="214"/>
      <c r="D696" s="376"/>
      <c r="E696" s="377"/>
      <c r="F696" s="182"/>
      <c r="G696" s="380"/>
    </row>
    <row r="697" spans="1:7" s="197" customFormat="1" ht="15.75" x14ac:dyDescent="0.25">
      <c r="A697" s="372" t="s">
        <v>1441</v>
      </c>
      <c r="B697" s="184" t="s">
        <v>324</v>
      </c>
      <c r="C697" s="214" t="s">
        <v>870</v>
      </c>
      <c r="D697" s="242">
        <v>202107</v>
      </c>
      <c r="E697" s="245">
        <v>44408</v>
      </c>
      <c r="F697" s="182" t="s">
        <v>97</v>
      </c>
      <c r="G697" s="380">
        <v>380</v>
      </c>
    </row>
    <row r="698" spans="1:7" s="197" customFormat="1" ht="30" x14ac:dyDescent="0.25">
      <c r="A698" s="372" t="s">
        <v>1442</v>
      </c>
      <c r="B698" s="184" t="s">
        <v>324</v>
      </c>
      <c r="C698" s="214" t="s">
        <v>870</v>
      </c>
      <c r="D698" s="242">
        <v>202107</v>
      </c>
      <c r="E698" s="245">
        <v>44408</v>
      </c>
      <c r="F698" s="182" t="s">
        <v>98</v>
      </c>
      <c r="G698" s="380">
        <v>128.44</v>
      </c>
    </row>
    <row r="699" spans="1:7" s="197" customFormat="1" ht="18" customHeight="1" x14ac:dyDescent="0.25">
      <c r="A699" s="325" t="s">
        <v>1430</v>
      </c>
      <c r="B699" s="231" t="s">
        <v>852</v>
      </c>
      <c r="C699" s="240"/>
      <c r="D699" s="369"/>
      <c r="E699" s="373"/>
      <c r="F699" s="189"/>
      <c r="G699" s="381"/>
    </row>
    <row r="700" spans="1:7" s="197" customFormat="1" ht="15.75" x14ac:dyDescent="0.25">
      <c r="A700" s="372" t="s">
        <v>1449</v>
      </c>
      <c r="B700" s="184" t="s">
        <v>324</v>
      </c>
      <c r="C700" s="214" t="s">
        <v>877</v>
      </c>
      <c r="D700" s="242">
        <v>202108</v>
      </c>
      <c r="E700" s="245">
        <v>44439</v>
      </c>
      <c r="F700" s="182" t="s">
        <v>97</v>
      </c>
      <c r="G700" s="380">
        <v>114</v>
      </c>
    </row>
    <row r="701" spans="1:7" s="197" customFormat="1" ht="30" x14ac:dyDescent="0.25">
      <c r="A701" s="372" t="s">
        <v>1450</v>
      </c>
      <c r="B701" s="184" t="s">
        <v>324</v>
      </c>
      <c r="C701" s="214" t="s">
        <v>877</v>
      </c>
      <c r="D701" s="242">
        <v>202108</v>
      </c>
      <c r="E701" s="245">
        <v>44439</v>
      </c>
      <c r="F701" s="182" t="s">
        <v>98</v>
      </c>
      <c r="G701" s="380">
        <v>38.53</v>
      </c>
    </row>
    <row r="702" spans="1:7" s="197" customFormat="1" ht="15.75" x14ac:dyDescent="0.25">
      <c r="A702" s="218" t="s">
        <v>1443</v>
      </c>
      <c r="B702" s="231" t="s">
        <v>846</v>
      </c>
      <c r="C702" s="214"/>
      <c r="D702" s="376"/>
      <c r="E702" s="377"/>
      <c r="F702" s="182"/>
      <c r="G702" s="380"/>
    </row>
    <row r="703" spans="1:7" s="197" customFormat="1" x14ac:dyDescent="0.25">
      <c r="A703" s="362" t="s">
        <v>1451</v>
      </c>
      <c r="B703" s="184" t="s">
        <v>324</v>
      </c>
      <c r="C703" s="214" t="s">
        <v>877</v>
      </c>
      <c r="D703" s="242">
        <v>202108</v>
      </c>
      <c r="E703" s="245">
        <v>44439</v>
      </c>
      <c r="F703" s="182" t="s">
        <v>97</v>
      </c>
      <c r="G703" s="380">
        <v>475</v>
      </c>
    </row>
    <row r="704" spans="1:7" s="197" customFormat="1" ht="30" x14ac:dyDescent="0.25">
      <c r="A704" s="362" t="s">
        <v>1452</v>
      </c>
      <c r="B704" s="184" t="s">
        <v>324</v>
      </c>
      <c r="C704" s="214" t="s">
        <v>877</v>
      </c>
      <c r="D704" s="242">
        <v>202108</v>
      </c>
      <c r="E704" s="245">
        <v>44439</v>
      </c>
      <c r="F704" s="182" t="s">
        <v>98</v>
      </c>
      <c r="G704" s="380">
        <v>160.55000000000001</v>
      </c>
    </row>
    <row r="705" spans="1:7" s="197" customFormat="1" ht="15.75" x14ac:dyDescent="0.25">
      <c r="A705" s="325" t="s">
        <v>1444</v>
      </c>
      <c r="B705" s="231" t="s">
        <v>848</v>
      </c>
      <c r="C705" s="214"/>
      <c r="D705" s="376"/>
      <c r="E705" s="377"/>
      <c r="F705" s="182"/>
      <c r="G705" s="380"/>
    </row>
    <row r="706" spans="1:7" s="197" customFormat="1" ht="15.75" x14ac:dyDescent="0.25">
      <c r="A706" s="372" t="s">
        <v>1453</v>
      </c>
      <c r="B706" s="184" t="s">
        <v>324</v>
      </c>
      <c r="C706" s="214" t="s">
        <v>877</v>
      </c>
      <c r="D706" s="242">
        <v>202108</v>
      </c>
      <c r="E706" s="245">
        <v>44439</v>
      </c>
      <c r="F706" s="182" t="s">
        <v>97</v>
      </c>
      <c r="G706" s="380">
        <v>266</v>
      </c>
    </row>
    <row r="707" spans="1:7" s="197" customFormat="1" ht="30" x14ac:dyDescent="0.25">
      <c r="A707" s="372" t="s">
        <v>1454</v>
      </c>
      <c r="B707" s="184" t="s">
        <v>324</v>
      </c>
      <c r="C707" s="214" t="s">
        <v>877</v>
      </c>
      <c r="D707" s="242">
        <v>202108</v>
      </c>
      <c r="E707" s="245">
        <v>44439</v>
      </c>
      <c r="F707" s="182" t="s">
        <v>98</v>
      </c>
      <c r="G707" s="380">
        <v>89.91</v>
      </c>
    </row>
    <row r="708" spans="1:7" s="197" customFormat="1" ht="15.75" x14ac:dyDescent="0.25">
      <c r="A708" s="325" t="s">
        <v>1445</v>
      </c>
      <c r="B708" s="231" t="s">
        <v>869</v>
      </c>
      <c r="C708" s="214"/>
      <c r="D708" s="376"/>
      <c r="E708" s="377"/>
      <c r="F708" s="182"/>
      <c r="G708" s="380"/>
    </row>
    <row r="709" spans="1:7" s="197" customFormat="1" ht="15.75" x14ac:dyDescent="0.25">
      <c r="A709" s="372" t="s">
        <v>1455</v>
      </c>
      <c r="B709" s="184" t="s">
        <v>324</v>
      </c>
      <c r="C709" s="214" t="s">
        <v>877</v>
      </c>
      <c r="D709" s="242">
        <v>202108</v>
      </c>
      <c r="E709" s="245">
        <v>44439</v>
      </c>
      <c r="F709" s="182" t="s">
        <v>97</v>
      </c>
      <c r="G709" s="380">
        <v>190</v>
      </c>
    </row>
    <row r="710" spans="1:7" s="197" customFormat="1" ht="30" x14ac:dyDescent="0.25">
      <c r="A710" s="372" t="s">
        <v>1456</v>
      </c>
      <c r="B710" s="184" t="s">
        <v>324</v>
      </c>
      <c r="C710" s="214" t="s">
        <v>877</v>
      </c>
      <c r="D710" s="242">
        <v>202108</v>
      </c>
      <c r="E710" s="245">
        <v>44439</v>
      </c>
      <c r="F710" s="182" t="s">
        <v>98</v>
      </c>
      <c r="G710" s="380">
        <v>64.22</v>
      </c>
    </row>
    <row r="711" spans="1:7" s="197" customFormat="1" ht="15.75" x14ac:dyDescent="0.25">
      <c r="A711" s="325" t="s">
        <v>1446</v>
      </c>
      <c r="B711" s="231" t="s">
        <v>854</v>
      </c>
      <c r="C711" s="214"/>
      <c r="D711" s="376"/>
      <c r="E711" s="377"/>
      <c r="F711" s="182"/>
      <c r="G711" s="380"/>
    </row>
    <row r="712" spans="1:7" s="197" customFormat="1" ht="15.75" x14ac:dyDescent="0.25">
      <c r="A712" s="372" t="s">
        <v>1457</v>
      </c>
      <c r="B712" s="184" t="s">
        <v>324</v>
      </c>
      <c r="C712" s="214" t="s">
        <v>877</v>
      </c>
      <c r="D712" s="242">
        <v>202108</v>
      </c>
      <c r="E712" s="245">
        <v>44439</v>
      </c>
      <c r="F712" s="182" t="s">
        <v>97</v>
      </c>
      <c r="G712" s="380">
        <v>247</v>
      </c>
    </row>
    <row r="713" spans="1:7" s="197" customFormat="1" ht="30" x14ac:dyDescent="0.25">
      <c r="A713" s="372" t="s">
        <v>1458</v>
      </c>
      <c r="B713" s="184" t="s">
        <v>324</v>
      </c>
      <c r="C713" s="214" t="s">
        <v>877</v>
      </c>
      <c r="D713" s="242">
        <v>202108</v>
      </c>
      <c r="E713" s="245">
        <v>44439</v>
      </c>
      <c r="F713" s="182" t="s">
        <v>98</v>
      </c>
      <c r="G713" s="263">
        <v>83.49</v>
      </c>
    </row>
    <row r="714" spans="1:7" s="197" customFormat="1" ht="15.75" x14ac:dyDescent="0.25">
      <c r="A714" s="325" t="s">
        <v>1447</v>
      </c>
      <c r="B714" s="231" t="s">
        <v>857</v>
      </c>
      <c r="C714" s="214"/>
      <c r="D714" s="376"/>
      <c r="E714" s="377"/>
      <c r="F714" s="182"/>
      <c r="G714" s="380"/>
    </row>
    <row r="715" spans="1:7" s="197" customFormat="1" ht="15.75" x14ac:dyDescent="0.25">
      <c r="A715" s="372" t="s">
        <v>1459</v>
      </c>
      <c r="B715" s="184" t="s">
        <v>324</v>
      </c>
      <c r="C715" s="214" t="s">
        <v>877</v>
      </c>
      <c r="D715" s="242">
        <v>202108</v>
      </c>
      <c r="E715" s="245">
        <v>44439</v>
      </c>
      <c r="F715" s="182" t="s">
        <v>97</v>
      </c>
      <c r="G715" s="380">
        <v>304</v>
      </c>
    </row>
    <row r="716" spans="1:7" s="197" customFormat="1" ht="30" x14ac:dyDescent="0.25">
      <c r="A716" s="372" t="s">
        <v>1460</v>
      </c>
      <c r="B716" s="184" t="s">
        <v>324</v>
      </c>
      <c r="C716" s="214" t="s">
        <v>877</v>
      </c>
      <c r="D716" s="242">
        <v>202108</v>
      </c>
      <c r="E716" s="245">
        <v>44439</v>
      </c>
      <c r="F716" s="182" t="s">
        <v>98</v>
      </c>
      <c r="G716" s="380">
        <v>102.75</v>
      </c>
    </row>
    <row r="717" spans="1:7" s="197" customFormat="1" ht="15.75" x14ac:dyDescent="0.25">
      <c r="A717" s="325" t="s">
        <v>1448</v>
      </c>
      <c r="B717" s="231" t="s">
        <v>851</v>
      </c>
      <c r="C717" s="214"/>
      <c r="D717" s="376"/>
      <c r="E717" s="377"/>
      <c r="F717" s="182"/>
      <c r="G717" s="380"/>
    </row>
    <row r="718" spans="1:7" s="197" customFormat="1" ht="15.75" x14ac:dyDescent="0.25">
      <c r="A718" s="134" t="s">
        <v>1461</v>
      </c>
      <c r="B718" s="184" t="s">
        <v>324</v>
      </c>
      <c r="C718" s="214" t="s">
        <v>877</v>
      </c>
      <c r="D718" s="242">
        <v>202108</v>
      </c>
      <c r="E718" s="245">
        <v>44439</v>
      </c>
      <c r="F718" s="182" t="s">
        <v>97</v>
      </c>
      <c r="G718" s="380">
        <v>456</v>
      </c>
    </row>
    <row r="719" spans="1:7" s="197" customFormat="1" ht="30" x14ac:dyDescent="0.25">
      <c r="A719" s="134" t="s">
        <v>1462</v>
      </c>
      <c r="B719" s="184" t="s">
        <v>324</v>
      </c>
      <c r="C719" s="214" t="s">
        <v>877</v>
      </c>
      <c r="D719" s="242">
        <v>202108</v>
      </c>
      <c r="E719" s="245">
        <v>44439</v>
      </c>
      <c r="F719" s="182" t="s">
        <v>98</v>
      </c>
      <c r="G719" s="380">
        <v>154.13</v>
      </c>
    </row>
    <row r="720" spans="1:7" s="197" customFormat="1" ht="15.75" x14ac:dyDescent="0.25">
      <c r="A720" s="325" t="s">
        <v>1463</v>
      </c>
      <c r="B720" s="231" t="s">
        <v>852</v>
      </c>
      <c r="C720" s="333"/>
      <c r="D720" s="369"/>
      <c r="E720" s="373"/>
      <c r="F720" s="189"/>
      <c r="G720" s="381"/>
    </row>
    <row r="721" spans="1:7" s="197" customFormat="1" ht="15.75" x14ac:dyDescent="0.25">
      <c r="A721" s="372" t="s">
        <v>1473</v>
      </c>
      <c r="B721" s="184" t="s">
        <v>324</v>
      </c>
      <c r="C721" s="214" t="s">
        <v>904</v>
      </c>
      <c r="D721" s="242">
        <v>202109</v>
      </c>
      <c r="E721" s="245">
        <v>44469</v>
      </c>
      <c r="F721" s="182" t="s">
        <v>97</v>
      </c>
      <c r="G721" s="380">
        <v>304</v>
      </c>
    </row>
    <row r="722" spans="1:7" s="197" customFormat="1" ht="30" x14ac:dyDescent="0.25">
      <c r="A722" s="372" t="s">
        <v>1474</v>
      </c>
      <c r="B722" s="184" t="s">
        <v>324</v>
      </c>
      <c r="C722" s="214" t="s">
        <v>904</v>
      </c>
      <c r="D722" s="242">
        <v>202109</v>
      </c>
      <c r="E722" s="245">
        <v>44469</v>
      </c>
      <c r="F722" s="182" t="s">
        <v>98</v>
      </c>
      <c r="G722" s="380">
        <v>102.75</v>
      </c>
    </row>
    <row r="723" spans="1:7" s="197" customFormat="1" ht="15.75" x14ac:dyDescent="0.25">
      <c r="A723" s="383" t="s">
        <v>1464</v>
      </c>
      <c r="B723" s="232" t="s">
        <v>846</v>
      </c>
      <c r="C723" s="214"/>
      <c r="D723" s="376"/>
      <c r="E723" s="377"/>
      <c r="F723" s="182"/>
      <c r="G723" s="380"/>
    </row>
    <row r="724" spans="1:7" s="197" customFormat="1" ht="15.75" x14ac:dyDescent="0.25">
      <c r="A724" s="383"/>
      <c r="B724" s="184" t="s">
        <v>324</v>
      </c>
      <c r="C724" s="214" t="s">
        <v>904</v>
      </c>
      <c r="D724" s="242">
        <v>202109</v>
      </c>
      <c r="E724" s="245">
        <v>44469</v>
      </c>
      <c r="F724" s="182" t="s">
        <v>97</v>
      </c>
      <c r="G724" s="380">
        <v>456</v>
      </c>
    </row>
    <row r="725" spans="1:7" s="197" customFormat="1" ht="30" x14ac:dyDescent="0.25">
      <c r="A725" s="383"/>
      <c r="B725" s="184" t="s">
        <v>324</v>
      </c>
      <c r="C725" s="214" t="s">
        <v>904</v>
      </c>
      <c r="D725" s="242">
        <v>202109</v>
      </c>
      <c r="E725" s="245">
        <v>44469</v>
      </c>
      <c r="F725" s="182" t="s">
        <v>98</v>
      </c>
      <c r="G725" s="380">
        <v>154.13</v>
      </c>
    </row>
    <row r="726" spans="1:7" s="197" customFormat="1" ht="15.75" x14ac:dyDescent="0.25">
      <c r="A726" s="383" t="s">
        <v>1465</v>
      </c>
      <c r="B726" s="232" t="s">
        <v>848</v>
      </c>
      <c r="C726" s="214"/>
      <c r="D726" s="376"/>
      <c r="E726" s="377"/>
      <c r="F726" s="182"/>
      <c r="G726" s="380"/>
    </row>
    <row r="727" spans="1:7" s="197" customFormat="1" ht="15.75" x14ac:dyDescent="0.25">
      <c r="A727" s="383"/>
      <c r="B727" s="184" t="s">
        <v>324</v>
      </c>
      <c r="C727" s="214" t="s">
        <v>904</v>
      </c>
      <c r="D727" s="242">
        <v>202109</v>
      </c>
      <c r="E727" s="245">
        <v>44469</v>
      </c>
      <c r="F727" s="182" t="s">
        <v>97</v>
      </c>
      <c r="G727" s="380">
        <v>228</v>
      </c>
    </row>
    <row r="728" spans="1:7" s="197" customFormat="1" ht="30" x14ac:dyDescent="0.25">
      <c r="A728" s="383"/>
      <c r="B728" s="184" t="s">
        <v>324</v>
      </c>
      <c r="C728" s="214" t="s">
        <v>904</v>
      </c>
      <c r="D728" s="242">
        <v>202109</v>
      </c>
      <c r="E728" s="245">
        <v>44469</v>
      </c>
      <c r="F728" s="182" t="s">
        <v>98</v>
      </c>
      <c r="G728" s="263">
        <v>77.06</v>
      </c>
    </row>
    <row r="729" spans="1:7" s="197" customFormat="1" ht="15.75" x14ac:dyDescent="0.25">
      <c r="A729" s="383" t="s">
        <v>1466</v>
      </c>
      <c r="B729" s="232" t="s">
        <v>850</v>
      </c>
      <c r="C729" s="214"/>
      <c r="D729" s="376"/>
      <c r="E729" s="377"/>
      <c r="F729" s="182"/>
      <c r="G729" s="380"/>
    </row>
    <row r="730" spans="1:7" s="197" customFormat="1" ht="15.75" x14ac:dyDescent="0.25">
      <c r="A730" s="383"/>
      <c r="B730" s="184" t="s">
        <v>324</v>
      </c>
      <c r="C730" s="214" t="s">
        <v>904</v>
      </c>
      <c r="D730" s="242">
        <v>202109</v>
      </c>
      <c r="E730" s="245">
        <v>44469</v>
      </c>
      <c r="F730" s="182" t="s">
        <v>97</v>
      </c>
      <c r="G730" s="380">
        <v>418</v>
      </c>
    </row>
    <row r="731" spans="1:7" s="197" customFormat="1" ht="30" x14ac:dyDescent="0.25">
      <c r="A731" s="383"/>
      <c r="B731" s="184" t="s">
        <v>324</v>
      </c>
      <c r="C731" s="214" t="s">
        <v>904</v>
      </c>
      <c r="D731" s="242">
        <v>202109</v>
      </c>
      <c r="E731" s="245">
        <v>44469</v>
      </c>
      <c r="F731" s="182" t="s">
        <v>98</v>
      </c>
      <c r="G731" s="380">
        <v>141.28</v>
      </c>
    </row>
    <row r="732" spans="1:7" s="197" customFormat="1" ht="15.75" x14ac:dyDescent="0.25">
      <c r="A732" s="383" t="s">
        <v>1467</v>
      </c>
      <c r="B732" s="232" t="s">
        <v>869</v>
      </c>
      <c r="C732" s="214"/>
      <c r="D732" s="376"/>
      <c r="E732" s="377"/>
      <c r="F732" s="182"/>
      <c r="G732" s="380"/>
    </row>
    <row r="733" spans="1:7" s="197" customFormat="1" ht="15.75" x14ac:dyDescent="0.25">
      <c r="A733" s="383"/>
      <c r="B733" s="184" t="s">
        <v>324</v>
      </c>
      <c r="C733" s="214" t="s">
        <v>904</v>
      </c>
      <c r="D733" s="242">
        <v>202109</v>
      </c>
      <c r="E733" s="245">
        <v>44469</v>
      </c>
      <c r="F733" s="182" t="s">
        <v>97</v>
      </c>
      <c r="G733" s="380">
        <v>190</v>
      </c>
    </row>
    <row r="734" spans="1:7" s="197" customFormat="1" ht="30" x14ac:dyDescent="0.25">
      <c r="A734" s="383"/>
      <c r="B734" s="184" t="s">
        <v>324</v>
      </c>
      <c r="C734" s="214" t="s">
        <v>904</v>
      </c>
      <c r="D734" s="242">
        <v>202109</v>
      </c>
      <c r="E734" s="245">
        <v>44469</v>
      </c>
      <c r="F734" s="182" t="s">
        <v>98</v>
      </c>
      <c r="G734" s="380">
        <v>64.22</v>
      </c>
    </row>
    <row r="735" spans="1:7" s="197" customFormat="1" ht="15.75" x14ac:dyDescent="0.25">
      <c r="A735" s="383" t="s">
        <v>1468</v>
      </c>
      <c r="B735" s="232" t="s">
        <v>847</v>
      </c>
      <c r="C735" s="214"/>
      <c r="D735" s="376"/>
      <c r="E735" s="377"/>
      <c r="F735" s="182"/>
      <c r="G735" s="380"/>
    </row>
    <row r="736" spans="1:7" s="197" customFormat="1" ht="15.75" x14ac:dyDescent="0.25">
      <c r="A736" s="383"/>
      <c r="B736" s="184" t="s">
        <v>324</v>
      </c>
      <c r="C736" s="214" t="s">
        <v>904</v>
      </c>
      <c r="D736" s="242">
        <v>202109</v>
      </c>
      <c r="E736" s="245">
        <v>44469</v>
      </c>
      <c r="F736" s="182" t="s">
        <v>97</v>
      </c>
      <c r="G736" s="380">
        <v>228</v>
      </c>
    </row>
    <row r="737" spans="1:7" s="197" customFormat="1" ht="30" x14ac:dyDescent="0.25">
      <c r="A737" s="383"/>
      <c r="B737" s="184" t="s">
        <v>324</v>
      </c>
      <c r="C737" s="214" t="s">
        <v>904</v>
      </c>
      <c r="D737" s="242">
        <v>202109</v>
      </c>
      <c r="E737" s="245">
        <v>44469</v>
      </c>
      <c r="F737" s="182" t="s">
        <v>98</v>
      </c>
      <c r="G737" s="263">
        <v>77.06</v>
      </c>
    </row>
    <row r="738" spans="1:7" s="197" customFormat="1" ht="15.75" x14ac:dyDescent="0.25">
      <c r="A738" s="383" t="s">
        <v>1469</v>
      </c>
      <c r="B738" s="232" t="s">
        <v>854</v>
      </c>
      <c r="C738" s="214"/>
      <c r="D738" s="376"/>
      <c r="E738" s="377"/>
      <c r="F738" s="182"/>
      <c r="G738" s="380"/>
    </row>
    <row r="739" spans="1:7" s="197" customFormat="1" ht="15.75" x14ac:dyDescent="0.25">
      <c r="A739" s="383"/>
      <c r="B739" s="184" t="s">
        <v>324</v>
      </c>
      <c r="C739" s="214" t="s">
        <v>904</v>
      </c>
      <c r="D739" s="242">
        <v>202109</v>
      </c>
      <c r="E739" s="245">
        <v>44469</v>
      </c>
      <c r="F739" s="182" t="s">
        <v>97</v>
      </c>
      <c r="G739" s="380">
        <v>76</v>
      </c>
    </row>
    <row r="740" spans="1:7" s="197" customFormat="1" ht="30" x14ac:dyDescent="0.25">
      <c r="A740" s="383"/>
      <c r="B740" s="184" t="s">
        <v>324</v>
      </c>
      <c r="C740" s="214" t="s">
        <v>904</v>
      </c>
      <c r="D740" s="242">
        <v>202109</v>
      </c>
      <c r="E740" s="245">
        <v>44469</v>
      </c>
      <c r="F740" s="182" t="s">
        <v>98</v>
      </c>
      <c r="G740" s="263">
        <v>25.69</v>
      </c>
    </row>
    <row r="741" spans="1:7" s="197" customFormat="1" ht="15.75" x14ac:dyDescent="0.25">
      <c r="A741" s="383" t="s">
        <v>1470</v>
      </c>
      <c r="B741" s="232" t="s">
        <v>853</v>
      </c>
      <c r="C741" s="214"/>
      <c r="D741" s="376"/>
      <c r="E741" s="377"/>
      <c r="F741" s="182"/>
      <c r="G741" s="380"/>
    </row>
    <row r="742" spans="1:7" s="197" customFormat="1" ht="15.75" x14ac:dyDescent="0.25">
      <c r="A742" s="383"/>
      <c r="B742" s="184" t="s">
        <v>324</v>
      </c>
      <c r="C742" s="214" t="s">
        <v>904</v>
      </c>
      <c r="D742" s="242">
        <v>202109</v>
      </c>
      <c r="E742" s="245">
        <v>44469</v>
      </c>
      <c r="F742" s="182" t="s">
        <v>97</v>
      </c>
      <c r="G742" s="380">
        <v>266</v>
      </c>
    </row>
    <row r="743" spans="1:7" s="197" customFormat="1" ht="30" x14ac:dyDescent="0.25">
      <c r="A743" s="383"/>
      <c r="B743" s="184" t="s">
        <v>324</v>
      </c>
      <c r="C743" s="214" t="s">
        <v>904</v>
      </c>
      <c r="D743" s="242">
        <v>202109</v>
      </c>
      <c r="E743" s="245">
        <v>44469</v>
      </c>
      <c r="F743" s="182" t="s">
        <v>98</v>
      </c>
      <c r="G743" s="380">
        <v>89.91</v>
      </c>
    </row>
    <row r="744" spans="1:7" s="197" customFormat="1" ht="15.75" x14ac:dyDescent="0.25">
      <c r="A744" s="383" t="s">
        <v>1471</v>
      </c>
      <c r="B744" s="232" t="s">
        <v>857</v>
      </c>
      <c r="C744" s="214"/>
      <c r="D744" s="376"/>
      <c r="E744" s="377"/>
      <c r="F744" s="182"/>
      <c r="G744" s="380"/>
    </row>
    <row r="745" spans="1:7" s="197" customFormat="1" ht="15.75" x14ac:dyDescent="0.25">
      <c r="A745" s="383"/>
      <c r="B745" s="184" t="s">
        <v>324</v>
      </c>
      <c r="C745" s="214" t="s">
        <v>904</v>
      </c>
      <c r="D745" s="242">
        <v>202109</v>
      </c>
      <c r="E745" s="245">
        <v>44469</v>
      </c>
      <c r="F745" s="182" t="s">
        <v>97</v>
      </c>
      <c r="G745" s="380">
        <v>266</v>
      </c>
    </row>
    <row r="746" spans="1:7" s="197" customFormat="1" ht="30" x14ac:dyDescent="0.25">
      <c r="A746" s="383"/>
      <c r="B746" s="184" t="s">
        <v>324</v>
      </c>
      <c r="C746" s="214" t="s">
        <v>904</v>
      </c>
      <c r="D746" s="242">
        <v>202109</v>
      </c>
      <c r="E746" s="245">
        <v>44469</v>
      </c>
      <c r="F746" s="182" t="s">
        <v>98</v>
      </c>
      <c r="G746" s="380">
        <v>89.91</v>
      </c>
    </row>
    <row r="747" spans="1:7" s="197" customFormat="1" ht="15.75" x14ac:dyDescent="0.25">
      <c r="A747" s="383" t="s">
        <v>1472</v>
      </c>
      <c r="B747" s="232" t="s">
        <v>851</v>
      </c>
      <c r="C747" s="214"/>
      <c r="D747" s="376"/>
      <c r="E747" s="377"/>
      <c r="F747" s="182"/>
      <c r="G747" s="380"/>
    </row>
    <row r="748" spans="1:7" s="197" customFormat="1" ht="15.75" x14ac:dyDescent="0.25">
      <c r="A748" s="383"/>
      <c r="B748" s="184" t="s">
        <v>324</v>
      </c>
      <c r="C748" s="214" t="s">
        <v>904</v>
      </c>
      <c r="D748" s="242">
        <v>202109</v>
      </c>
      <c r="E748" s="245">
        <v>44469</v>
      </c>
      <c r="F748" s="182" t="s">
        <v>97</v>
      </c>
      <c r="G748" s="380">
        <v>627</v>
      </c>
    </row>
    <row r="749" spans="1:7" s="197" customFormat="1" ht="30" x14ac:dyDescent="0.25">
      <c r="A749" s="383"/>
      <c r="B749" s="184" t="s">
        <v>324</v>
      </c>
      <c r="C749" s="214" t="s">
        <v>904</v>
      </c>
      <c r="D749" s="242">
        <v>202109</v>
      </c>
      <c r="E749" s="245">
        <v>44469</v>
      </c>
      <c r="F749" s="182" t="s">
        <v>98</v>
      </c>
      <c r="G749" s="380">
        <v>211.93</v>
      </c>
    </row>
    <row r="750" spans="1:7" s="197" customFormat="1" x14ac:dyDescent="0.25">
      <c r="A750" s="476" t="str">
        <f>'C1. Tööjõukulud'!A176:F176</f>
        <v>Aruandlusperioodi 01/01/2021 - 30/09/2021 kulud kokku</v>
      </c>
      <c r="B750" s="477"/>
      <c r="C750" s="477"/>
      <c r="D750" s="477"/>
      <c r="E750" s="477"/>
      <c r="F750" s="478"/>
      <c r="G750" s="273">
        <f>SUM(G330:G749)</f>
        <v>64742.490000000042</v>
      </c>
    </row>
    <row r="751" spans="1:7" s="197" customFormat="1" x14ac:dyDescent="0.25">
      <c r="A751" s="179"/>
      <c r="B751" s="179"/>
      <c r="C751" s="199"/>
      <c r="D751" s="199"/>
      <c r="E751" s="249"/>
      <c r="F751" s="179"/>
      <c r="G751" s="261"/>
    </row>
    <row r="752" spans="1:7" s="197" customFormat="1" x14ac:dyDescent="0.25">
      <c r="A752" s="179"/>
      <c r="B752" s="179"/>
      <c r="C752" s="199"/>
      <c r="D752" s="199"/>
      <c r="E752" s="249"/>
      <c r="F752" s="179"/>
      <c r="G752" s="261"/>
    </row>
    <row r="753" spans="1:10" s="197" customFormat="1" x14ac:dyDescent="0.25">
      <c r="A753" s="179"/>
      <c r="B753" s="179"/>
      <c r="C753" s="199"/>
      <c r="D753" s="199"/>
      <c r="E753" s="249"/>
      <c r="F753" s="179"/>
      <c r="G753" s="261"/>
    </row>
    <row r="754" spans="1:10" x14ac:dyDescent="0.25">
      <c r="A754" s="179"/>
      <c r="B754" s="179"/>
      <c r="C754" s="199"/>
      <c r="D754" s="199"/>
      <c r="E754" s="249"/>
      <c r="F754" s="179"/>
      <c r="G754" s="261"/>
      <c r="H754" s="197"/>
      <c r="I754" s="197"/>
      <c r="J754" s="197"/>
    </row>
    <row r="755" spans="1:10" s="197" customFormat="1" x14ac:dyDescent="0.25">
      <c r="A755" s="179"/>
      <c r="B755" s="179"/>
      <c r="C755" s="199"/>
      <c r="D755" s="199"/>
      <c r="E755" s="249"/>
      <c r="F755" s="179"/>
      <c r="G755" s="261"/>
    </row>
    <row r="756" spans="1:10" s="197" customFormat="1" x14ac:dyDescent="0.25">
      <c r="A756" s="179"/>
      <c r="B756" s="179"/>
      <c r="C756" s="199"/>
      <c r="D756" s="199"/>
      <c r="E756" s="249"/>
      <c r="F756" s="179"/>
      <c r="G756" s="261"/>
    </row>
    <row r="757" spans="1:10" s="197" customFormat="1" x14ac:dyDescent="0.25">
      <c r="A757" s="179"/>
      <c r="B757" s="179"/>
      <c r="C757" s="199"/>
      <c r="D757" s="199"/>
      <c r="E757" s="249"/>
      <c r="F757" s="179"/>
      <c r="G757" s="261"/>
    </row>
    <row r="758" spans="1:10" s="197" customFormat="1" x14ac:dyDescent="0.25">
      <c r="A758" s="179"/>
      <c r="B758" s="179"/>
      <c r="C758" s="199"/>
      <c r="D758" s="199"/>
      <c r="E758" s="249"/>
      <c r="F758" s="179"/>
      <c r="G758" s="261"/>
    </row>
    <row r="759" spans="1:10" s="197" customFormat="1" x14ac:dyDescent="0.25">
      <c r="A759" s="179"/>
      <c r="B759" s="179"/>
      <c r="C759" s="199"/>
      <c r="D759" s="199"/>
      <c r="E759" s="249"/>
      <c r="F759" s="179"/>
      <c r="G759" s="261"/>
    </row>
    <row r="760" spans="1:10" s="197" customFormat="1" x14ac:dyDescent="0.25">
      <c r="A760" s="179"/>
      <c r="B760" s="179"/>
      <c r="C760" s="199"/>
      <c r="D760" s="199"/>
      <c r="E760" s="249"/>
      <c r="F760" s="179"/>
      <c r="G760" s="261"/>
    </row>
    <row r="761" spans="1:10" s="197" customFormat="1" x14ac:dyDescent="0.25">
      <c r="A761" s="179"/>
      <c r="B761" s="179"/>
      <c r="C761" s="199"/>
      <c r="D761" s="199"/>
      <c r="E761" s="249"/>
      <c r="F761" s="179"/>
      <c r="G761" s="261"/>
    </row>
    <row r="762" spans="1:10" s="197" customFormat="1" x14ac:dyDescent="0.25">
      <c r="A762" s="179"/>
      <c r="B762" s="179"/>
      <c r="C762" s="199"/>
      <c r="D762" s="199"/>
      <c r="E762" s="249"/>
      <c r="F762" s="179"/>
      <c r="G762" s="261"/>
    </row>
    <row r="763" spans="1:10" s="197" customFormat="1" x14ac:dyDescent="0.25">
      <c r="A763" s="179"/>
      <c r="B763" s="179"/>
      <c r="C763" s="199"/>
      <c r="D763" s="199"/>
      <c r="E763" s="249"/>
      <c r="F763" s="179"/>
      <c r="G763" s="261"/>
      <c r="H763" s="107"/>
      <c r="I763" s="107"/>
      <c r="J763" s="107"/>
    </row>
    <row r="764" spans="1:10" s="197" customFormat="1" x14ac:dyDescent="0.25">
      <c r="A764" s="179"/>
      <c r="B764" s="179"/>
      <c r="C764" s="199"/>
      <c r="D764" s="199"/>
      <c r="E764" s="249"/>
      <c r="F764" s="179"/>
      <c r="G764" s="261"/>
    </row>
    <row r="765" spans="1:10" s="197" customFormat="1" x14ac:dyDescent="0.25">
      <c r="A765" s="179"/>
      <c r="B765" s="179"/>
      <c r="C765" s="199"/>
      <c r="D765" s="199"/>
      <c r="E765" s="249"/>
      <c r="F765" s="179"/>
      <c r="G765" s="261"/>
    </row>
    <row r="766" spans="1:10" s="197" customFormat="1" x14ac:dyDescent="0.25">
      <c r="A766" s="179"/>
      <c r="B766" s="179"/>
      <c r="C766" s="199"/>
      <c r="D766" s="199"/>
      <c r="E766" s="249"/>
      <c r="F766" s="179"/>
      <c r="G766" s="261"/>
    </row>
    <row r="767" spans="1:10" s="197" customFormat="1" x14ac:dyDescent="0.25">
      <c r="A767" s="179"/>
      <c r="B767" s="179"/>
      <c r="C767" s="199"/>
      <c r="D767" s="199"/>
      <c r="E767" s="249"/>
      <c r="F767" s="179"/>
      <c r="G767" s="261"/>
    </row>
    <row r="768" spans="1:10" s="197" customFormat="1" x14ac:dyDescent="0.25">
      <c r="A768" s="476" t="str">
        <f>'C1. Tööjõukulud'!A195:F195</f>
        <v>Aruandlusperioodi 01/10/2021 - 30/04/2022 kulud kokku</v>
      </c>
      <c r="B768" s="477"/>
      <c r="C768" s="477"/>
      <c r="D768" s="477"/>
      <c r="E768" s="477"/>
      <c r="F768" s="478"/>
      <c r="G768" s="273">
        <f>SUM(G751:G767)</f>
        <v>0</v>
      </c>
    </row>
    <row r="769" spans="1:10" s="197" customFormat="1" x14ac:dyDescent="0.25">
      <c r="A769" s="179"/>
      <c r="B769" s="179"/>
      <c r="C769" s="199"/>
      <c r="D769" s="199"/>
      <c r="E769" s="249"/>
      <c r="F769" s="179"/>
      <c r="G769" s="261"/>
    </row>
    <row r="770" spans="1:10" s="197" customFormat="1" x14ac:dyDescent="0.25">
      <c r="A770" s="179"/>
      <c r="B770" s="179"/>
      <c r="C770" s="199"/>
      <c r="D770" s="199"/>
      <c r="E770" s="249"/>
      <c r="F770" s="179"/>
      <c r="G770" s="261"/>
    </row>
    <row r="771" spans="1:10" s="197" customFormat="1" x14ac:dyDescent="0.25">
      <c r="A771" s="179"/>
      <c r="B771" s="179"/>
      <c r="C771" s="199"/>
      <c r="D771" s="199"/>
      <c r="E771" s="249"/>
      <c r="F771" s="179"/>
      <c r="G771" s="261"/>
    </row>
    <row r="772" spans="1:10" x14ac:dyDescent="0.25">
      <c r="A772" s="179"/>
      <c r="B772" s="179"/>
      <c r="C772" s="199"/>
      <c r="D772" s="199"/>
      <c r="E772" s="249"/>
      <c r="F772" s="179"/>
      <c r="G772" s="261"/>
      <c r="H772" s="197"/>
      <c r="I772" s="197"/>
      <c r="J772" s="197"/>
    </row>
    <row r="773" spans="1:10" x14ac:dyDescent="0.25">
      <c r="A773" s="179"/>
      <c r="B773" s="179"/>
      <c r="C773" s="199"/>
      <c r="D773" s="199"/>
      <c r="E773" s="249"/>
      <c r="F773" s="179"/>
      <c r="G773" s="261"/>
      <c r="H773" s="197"/>
      <c r="I773" s="197"/>
      <c r="J773" s="197"/>
    </row>
    <row r="774" spans="1:10" x14ac:dyDescent="0.25">
      <c r="A774" s="179"/>
      <c r="B774" s="179"/>
      <c r="C774" s="199"/>
      <c r="D774" s="199"/>
      <c r="E774" s="249"/>
      <c r="F774" s="179"/>
      <c r="G774" s="261"/>
      <c r="H774" s="197"/>
      <c r="I774" s="197"/>
      <c r="J774" s="197"/>
    </row>
    <row r="775" spans="1:10" x14ac:dyDescent="0.25">
      <c r="A775" s="179"/>
      <c r="B775" s="179"/>
      <c r="C775" s="199"/>
      <c r="D775" s="199"/>
      <c r="E775" s="249"/>
      <c r="F775" s="179"/>
      <c r="G775" s="261"/>
      <c r="H775" s="197"/>
      <c r="I775" s="197"/>
      <c r="J775" s="197"/>
    </row>
    <row r="776" spans="1:10" x14ac:dyDescent="0.25">
      <c r="A776" s="179"/>
      <c r="B776" s="179"/>
      <c r="C776" s="199"/>
      <c r="D776" s="199"/>
      <c r="E776" s="249"/>
      <c r="F776" s="179"/>
      <c r="G776" s="261"/>
      <c r="H776" s="197"/>
      <c r="I776" s="197"/>
      <c r="J776" s="197"/>
    </row>
    <row r="777" spans="1:10" x14ac:dyDescent="0.25">
      <c r="A777" s="179"/>
      <c r="B777" s="179"/>
      <c r="C777" s="199"/>
      <c r="D777" s="199"/>
      <c r="E777" s="249"/>
      <c r="F777" s="179"/>
      <c r="G777" s="261"/>
      <c r="H777" s="197"/>
      <c r="I777" s="197"/>
      <c r="J777" s="197"/>
    </row>
    <row r="778" spans="1:10" x14ac:dyDescent="0.25">
      <c r="A778" s="179"/>
      <c r="B778" s="179"/>
      <c r="C778" s="199"/>
      <c r="D778" s="199"/>
      <c r="E778" s="249"/>
      <c r="F778" s="179"/>
      <c r="G778" s="261"/>
      <c r="H778" s="197"/>
      <c r="I778" s="197"/>
      <c r="J778" s="197"/>
    </row>
    <row r="779" spans="1:10" x14ac:dyDescent="0.25">
      <c r="A779" s="179"/>
      <c r="B779" s="179"/>
      <c r="C779" s="199"/>
      <c r="D779" s="199"/>
      <c r="E779" s="249"/>
      <c r="F779" s="179"/>
      <c r="G779" s="261"/>
      <c r="H779" s="197"/>
      <c r="I779" s="197"/>
      <c r="J779" s="197"/>
    </row>
    <row r="780" spans="1:10" x14ac:dyDescent="0.25">
      <c r="A780" s="179"/>
      <c r="B780" s="179"/>
      <c r="C780" s="199"/>
      <c r="D780" s="199"/>
      <c r="E780" s="249"/>
      <c r="F780" s="179"/>
      <c r="G780" s="261"/>
      <c r="H780" s="197"/>
      <c r="I780" s="197"/>
      <c r="J780" s="197"/>
    </row>
    <row r="781" spans="1:10" x14ac:dyDescent="0.25">
      <c r="A781" s="179"/>
      <c r="B781" s="179"/>
      <c r="C781" s="199"/>
      <c r="D781" s="199"/>
      <c r="E781" s="249"/>
      <c r="F781" s="179"/>
      <c r="G781" s="261"/>
    </row>
    <row r="782" spans="1:10" x14ac:dyDescent="0.25">
      <c r="A782" s="179"/>
      <c r="B782" s="179"/>
      <c r="C782" s="199"/>
      <c r="D782" s="199"/>
      <c r="E782" s="249"/>
      <c r="F782" s="179"/>
      <c r="G782" s="261"/>
    </row>
    <row r="783" spans="1:10" x14ac:dyDescent="0.25">
      <c r="A783" s="179"/>
      <c r="B783" s="179"/>
      <c r="C783" s="199"/>
      <c r="D783" s="199"/>
      <c r="E783" s="249"/>
      <c r="F783" s="179"/>
      <c r="G783" s="261"/>
    </row>
    <row r="784" spans="1:10" x14ac:dyDescent="0.25">
      <c r="A784" s="179"/>
      <c r="B784" s="179"/>
      <c r="C784" s="199"/>
      <c r="D784" s="199"/>
      <c r="E784" s="249"/>
      <c r="F784" s="179"/>
      <c r="G784" s="261"/>
    </row>
    <row r="785" spans="1:7" x14ac:dyDescent="0.25">
      <c r="A785" s="179"/>
      <c r="B785" s="179"/>
      <c r="C785" s="199"/>
      <c r="D785" s="199"/>
      <c r="E785" s="249"/>
      <c r="F785" s="179"/>
      <c r="G785" s="261"/>
    </row>
    <row r="786" spans="1:7" x14ac:dyDescent="0.25">
      <c r="A786" s="476" t="str">
        <f>'C1. Tööjõukulud'!A214:F214</f>
        <v>Aruandlusperioodi 01/05/2022 - 31/12/2022 kulud kokku</v>
      </c>
      <c r="B786" s="477"/>
      <c r="C786" s="477"/>
      <c r="D786" s="477"/>
      <c r="E786" s="477"/>
      <c r="F786" s="478"/>
      <c r="G786" s="273">
        <f>SUM(G769:G785)</f>
        <v>0</v>
      </c>
    </row>
    <row r="787" spans="1:7" x14ac:dyDescent="0.25">
      <c r="A787" s="473" t="s">
        <v>59</v>
      </c>
      <c r="B787" s="473"/>
      <c r="C787" s="473"/>
      <c r="D787" s="337"/>
      <c r="E787" s="337"/>
      <c r="F787" s="190"/>
      <c r="G787" s="273">
        <f>G329+G750+G768+G786</f>
        <v>118043.51000000001</v>
      </c>
    </row>
  </sheetData>
  <sheetProtection formatCells="0" formatColumns="0" formatRows="0" insertColumns="0" insertRows="0" deleteColumns="0" deleteRows="0" selectLockedCells="1"/>
  <mergeCells count="35">
    <mergeCell ref="A27:G27"/>
    <mergeCell ref="A30:G30"/>
    <mergeCell ref="A33:G33"/>
    <mergeCell ref="A36:G36"/>
    <mergeCell ref="A296:G296"/>
    <mergeCell ref="A12:G12"/>
    <mergeCell ref="A15:G15"/>
    <mergeCell ref="A18:G18"/>
    <mergeCell ref="A21:G21"/>
    <mergeCell ref="A24:G24"/>
    <mergeCell ref="A787:C787"/>
    <mergeCell ref="B3:F3"/>
    <mergeCell ref="G3:G4"/>
    <mergeCell ref="A329:F329"/>
    <mergeCell ref="A750:F750"/>
    <mergeCell ref="A768:F768"/>
    <mergeCell ref="A786:F786"/>
    <mergeCell ref="A40:G40"/>
    <mergeCell ref="A43:G43"/>
    <mergeCell ref="A46:G46"/>
    <mergeCell ref="A49:G49"/>
    <mergeCell ref="A52:G52"/>
    <mergeCell ref="A55:G55"/>
    <mergeCell ref="A58:G58"/>
    <mergeCell ref="A61:G61"/>
    <mergeCell ref="A98:G98"/>
    <mergeCell ref="A347:G347"/>
    <mergeCell ref="A350:G350"/>
    <mergeCell ref="A353:G353"/>
    <mergeCell ref="A356:G356"/>
    <mergeCell ref="A332:G332"/>
    <mergeCell ref="A335:G335"/>
    <mergeCell ref="A338:G338"/>
    <mergeCell ref="A341:G341"/>
    <mergeCell ref="A344:G344"/>
  </mergeCells>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39997558519241921"/>
  </sheetPr>
  <dimension ref="A1:K84"/>
  <sheetViews>
    <sheetView topLeftCell="A43" workbookViewId="0">
      <selection activeCell="S25" sqref="S25"/>
    </sheetView>
  </sheetViews>
  <sheetFormatPr defaultColWidth="9.140625" defaultRowHeight="15.75" x14ac:dyDescent="0.25"/>
  <cols>
    <col min="1" max="1" width="9.140625" style="18"/>
    <col min="2" max="2" width="21.140625" style="18" customWidth="1"/>
    <col min="3" max="3" width="28" style="18" customWidth="1"/>
    <col min="4" max="4" width="16.7109375" style="15" customWidth="1"/>
    <col min="5" max="5" width="15.7109375" style="15" customWidth="1"/>
    <col min="6" max="6" width="21.28515625" style="18" customWidth="1"/>
    <col min="7" max="7" width="12.42578125" style="274" bestFit="1" customWidth="1"/>
    <col min="8" max="8" width="0" style="18" hidden="1" customWidth="1"/>
    <col min="9" max="9" width="11.28515625" style="18" hidden="1" customWidth="1"/>
    <col min="10" max="16384" width="9.140625" style="18"/>
  </cols>
  <sheetData>
    <row r="1" spans="1:11" x14ac:dyDescent="0.25">
      <c r="A1" s="3" t="s">
        <v>128</v>
      </c>
      <c r="B1" s="3"/>
    </row>
    <row r="2" spans="1:11" x14ac:dyDescent="0.25">
      <c r="A2" s="81" t="s">
        <v>111</v>
      </c>
    </row>
    <row r="3" spans="1:11" x14ac:dyDescent="0.25">
      <c r="A3" s="16"/>
      <c r="B3" s="459" t="s">
        <v>126</v>
      </c>
      <c r="C3" s="459"/>
      <c r="D3" s="459"/>
      <c r="E3" s="459"/>
      <c r="F3" s="459"/>
      <c r="G3" s="460" t="s">
        <v>14</v>
      </c>
      <c r="H3" s="151"/>
    </row>
    <row r="4" spans="1:11" ht="31.5" x14ac:dyDescent="0.25">
      <c r="A4" s="92" t="s">
        <v>1</v>
      </c>
      <c r="B4" s="5" t="s">
        <v>47</v>
      </c>
      <c r="C4" s="5" t="s">
        <v>48</v>
      </c>
      <c r="D4" s="5" t="s">
        <v>49</v>
      </c>
      <c r="E4" s="5" t="s">
        <v>50</v>
      </c>
      <c r="F4" s="5" t="s">
        <v>51</v>
      </c>
      <c r="G4" s="460"/>
      <c r="H4" s="151"/>
    </row>
    <row r="5" spans="1:11" s="27" customFormat="1" x14ac:dyDescent="0.25">
      <c r="A5" s="25"/>
      <c r="B5" s="25"/>
      <c r="C5" s="25"/>
      <c r="D5" s="25"/>
      <c r="E5" s="26"/>
      <c r="F5" s="25"/>
      <c r="G5" s="276"/>
      <c r="H5" s="152"/>
    </row>
    <row r="6" spans="1:11" s="130" customFormat="1" x14ac:dyDescent="0.25">
      <c r="A6" s="308" t="s">
        <v>185</v>
      </c>
      <c r="B6" s="309" t="s">
        <v>145</v>
      </c>
      <c r="C6" s="310"/>
      <c r="D6" s="309"/>
      <c r="E6" s="311"/>
      <c r="F6" s="309"/>
      <c r="G6" s="392"/>
      <c r="H6" s="235"/>
      <c r="J6" s="27" t="s">
        <v>221</v>
      </c>
    </row>
    <row r="7" spans="1:11" s="132" customFormat="1" x14ac:dyDescent="0.25">
      <c r="A7" s="134"/>
      <c r="B7" s="116"/>
      <c r="C7" s="115"/>
      <c r="D7" s="116"/>
      <c r="E7" s="135"/>
      <c r="F7" s="116"/>
      <c r="G7" s="393"/>
      <c r="H7" s="153"/>
    </row>
    <row r="8" spans="1:11" s="132" customFormat="1" x14ac:dyDescent="0.25">
      <c r="A8" s="134"/>
      <c r="B8" s="116"/>
      <c r="C8" s="115"/>
      <c r="D8" s="116"/>
      <c r="E8" s="135"/>
      <c r="F8" s="116"/>
      <c r="G8" s="393"/>
      <c r="H8" s="153"/>
      <c r="J8" s="133"/>
      <c r="K8" s="133"/>
    </row>
    <row r="9" spans="1:11" s="143" customFormat="1" x14ac:dyDescent="0.25">
      <c r="A9" s="236" t="s">
        <v>186</v>
      </c>
      <c r="B9" s="129" t="s">
        <v>150</v>
      </c>
      <c r="C9" s="136"/>
      <c r="D9" s="136"/>
      <c r="E9" s="237"/>
      <c r="F9" s="136"/>
      <c r="G9" s="394"/>
      <c r="H9" s="238"/>
      <c r="J9" s="137" t="s">
        <v>222</v>
      </c>
      <c r="K9" s="239"/>
    </row>
    <row r="10" spans="1:11" s="158" customFormat="1" x14ac:dyDescent="0.25">
      <c r="A10" s="155" t="s">
        <v>402</v>
      </c>
      <c r="B10" s="149" t="s">
        <v>256</v>
      </c>
      <c r="C10" s="217" t="s">
        <v>236</v>
      </c>
      <c r="D10" s="302" t="s">
        <v>257</v>
      </c>
      <c r="E10" s="256">
        <v>43998</v>
      </c>
      <c r="F10" s="147" t="s">
        <v>258</v>
      </c>
      <c r="G10" s="395">
        <v>44.04</v>
      </c>
      <c r="H10" s="139">
        <v>88</v>
      </c>
      <c r="I10" s="156">
        <v>44006</v>
      </c>
      <c r="J10" s="138"/>
      <c r="K10" s="157"/>
    </row>
    <row r="11" spans="1:11" s="158" customFormat="1" ht="26.25" x14ac:dyDescent="0.25">
      <c r="A11" s="155" t="s">
        <v>357</v>
      </c>
      <c r="B11" s="149" t="s">
        <v>262</v>
      </c>
      <c r="C11" s="217" t="s">
        <v>236</v>
      </c>
      <c r="D11" s="302" t="s">
        <v>263</v>
      </c>
      <c r="E11" s="256">
        <v>44005</v>
      </c>
      <c r="F11" s="147" t="s">
        <v>798</v>
      </c>
      <c r="G11" s="395">
        <v>176.5</v>
      </c>
      <c r="H11" s="139">
        <v>4083</v>
      </c>
      <c r="I11" s="156">
        <v>44012</v>
      </c>
      <c r="J11" s="138"/>
      <c r="K11" s="157"/>
    </row>
    <row r="12" spans="1:11" s="132" customFormat="1" x14ac:dyDescent="0.25">
      <c r="F12" s="116"/>
      <c r="G12" s="393"/>
      <c r="H12" s="153"/>
      <c r="J12" s="138"/>
      <c r="K12" s="133"/>
    </row>
    <row r="13" spans="1:11" s="132" customFormat="1" x14ac:dyDescent="0.25">
      <c r="A13" s="134"/>
      <c r="B13" s="114"/>
      <c r="C13" s="312"/>
      <c r="D13" s="312"/>
      <c r="E13" s="313"/>
      <c r="F13" s="116"/>
      <c r="G13" s="393"/>
      <c r="H13" s="153"/>
      <c r="J13" s="138"/>
      <c r="K13" s="133"/>
    </row>
    <row r="14" spans="1:11" s="132" customFormat="1" x14ac:dyDescent="0.25">
      <c r="A14" s="134"/>
      <c r="B14" s="114"/>
      <c r="C14" s="312"/>
      <c r="D14" s="312"/>
      <c r="E14" s="313"/>
      <c r="F14" s="116"/>
      <c r="G14" s="393"/>
      <c r="H14" s="153"/>
      <c r="J14" s="138"/>
      <c r="K14" s="133"/>
    </row>
    <row r="15" spans="1:11" s="130" customFormat="1" x14ac:dyDescent="0.25">
      <c r="A15" s="127" t="s">
        <v>187</v>
      </c>
      <c r="B15" s="304" t="s">
        <v>154</v>
      </c>
      <c r="C15" s="128"/>
      <c r="D15" s="128"/>
      <c r="E15" s="305"/>
      <c r="F15" s="128"/>
      <c r="G15" s="279"/>
      <c r="H15" s="306"/>
      <c r="J15" s="409" t="s">
        <v>223</v>
      </c>
      <c r="K15" s="307"/>
    </row>
    <row r="16" spans="1:11" s="27" customFormat="1" x14ac:dyDescent="0.25">
      <c r="A16" s="25"/>
      <c r="B16" s="25"/>
      <c r="C16" s="25"/>
      <c r="D16" s="25"/>
      <c r="E16" s="26"/>
      <c r="F16" s="25"/>
      <c r="G16" s="276"/>
      <c r="H16" s="152"/>
      <c r="J16" s="31"/>
      <c r="K16" s="31"/>
    </row>
    <row r="17" spans="1:11" s="27" customFormat="1" x14ac:dyDescent="0.25">
      <c r="A17" s="25"/>
      <c r="B17" s="25"/>
      <c r="C17" s="25"/>
      <c r="D17" s="25"/>
      <c r="E17" s="26"/>
      <c r="F17" s="25"/>
      <c r="G17" s="276"/>
      <c r="H17" s="152"/>
    </row>
    <row r="18" spans="1:11" s="27" customFormat="1" x14ac:dyDescent="0.25">
      <c r="A18" s="25"/>
      <c r="B18" s="25"/>
      <c r="C18" s="25"/>
      <c r="D18" s="25"/>
      <c r="E18" s="26"/>
      <c r="F18" s="25"/>
      <c r="G18" s="276"/>
      <c r="H18" s="152"/>
    </row>
    <row r="19" spans="1:11" s="27" customFormat="1" x14ac:dyDescent="0.25">
      <c r="A19" s="25"/>
      <c r="B19" s="25"/>
      <c r="C19" s="25"/>
      <c r="D19" s="25"/>
      <c r="E19" s="26"/>
      <c r="F19" s="25"/>
      <c r="G19" s="276"/>
      <c r="H19" s="152"/>
    </row>
    <row r="20" spans="1:11" s="27" customFormat="1" x14ac:dyDescent="0.25">
      <c r="A20" s="25"/>
      <c r="B20" s="25"/>
      <c r="C20" s="25"/>
      <c r="D20" s="25"/>
      <c r="E20" s="26"/>
      <c r="F20" s="25"/>
      <c r="G20" s="276"/>
      <c r="H20" s="152"/>
    </row>
    <row r="21" spans="1:11" s="27" customFormat="1" x14ac:dyDescent="0.25">
      <c r="A21" s="25"/>
      <c r="B21" s="25"/>
      <c r="C21" s="25"/>
      <c r="D21" s="25"/>
      <c r="E21" s="26"/>
      <c r="F21" s="25"/>
      <c r="G21" s="276"/>
      <c r="H21" s="152"/>
    </row>
    <row r="22" spans="1:11" s="27" customFormat="1" x14ac:dyDescent="0.25">
      <c r="A22" s="25"/>
      <c r="B22" s="25"/>
      <c r="C22" s="25"/>
      <c r="D22" s="25"/>
      <c r="E22" s="26"/>
      <c r="F22" s="25"/>
      <c r="G22" s="276"/>
      <c r="H22" s="152"/>
    </row>
    <row r="23" spans="1:11" s="27" customFormat="1" x14ac:dyDescent="0.25">
      <c r="A23" s="25"/>
      <c r="B23" s="25"/>
      <c r="C23" s="25"/>
      <c r="D23" s="25"/>
      <c r="E23" s="26"/>
      <c r="F23" s="25"/>
      <c r="G23" s="276"/>
      <c r="H23" s="152"/>
    </row>
    <row r="24" spans="1:11" s="27" customFormat="1" x14ac:dyDescent="0.25">
      <c r="A24" s="25"/>
      <c r="B24" s="25"/>
      <c r="C24" s="25"/>
      <c r="D24" s="25"/>
      <c r="E24" s="26"/>
      <c r="F24" s="25"/>
      <c r="G24" s="276"/>
      <c r="H24" s="152"/>
    </row>
    <row r="25" spans="1:11" s="27" customFormat="1" x14ac:dyDescent="0.25">
      <c r="A25" s="25"/>
      <c r="B25" s="25"/>
      <c r="C25" s="25"/>
      <c r="D25" s="25"/>
      <c r="E25" s="26"/>
      <c r="F25" s="25"/>
      <c r="G25" s="276"/>
      <c r="H25" s="152"/>
    </row>
    <row r="26" spans="1:11" s="27" customFormat="1" x14ac:dyDescent="0.25">
      <c r="A26" s="25"/>
      <c r="B26" s="25"/>
      <c r="C26" s="25"/>
      <c r="D26" s="25"/>
      <c r="E26" s="26"/>
      <c r="F26" s="25"/>
      <c r="G26" s="276"/>
      <c r="H26" s="152"/>
    </row>
    <row r="27" spans="1:11" s="27" customFormat="1" x14ac:dyDescent="0.25">
      <c r="A27" s="25"/>
      <c r="B27" s="25"/>
      <c r="C27" s="25"/>
      <c r="D27" s="25"/>
      <c r="E27" s="26"/>
      <c r="F27" s="25"/>
      <c r="G27" s="276"/>
      <c r="H27" s="152"/>
    </row>
    <row r="28" spans="1:11" s="27" customFormat="1" x14ac:dyDescent="0.25">
      <c r="A28" s="25"/>
      <c r="B28" s="25"/>
      <c r="C28" s="25"/>
      <c r="D28" s="25"/>
      <c r="E28" s="26"/>
      <c r="F28" s="25"/>
      <c r="G28" s="276"/>
      <c r="H28" s="152"/>
    </row>
    <row r="29" spans="1:11" x14ac:dyDescent="0.25">
      <c r="A29" s="461" t="str">
        <f>'C1. Tööjõukulud'!A94:F94</f>
        <v>Aruandlusperioodi 01/04/2020 - 31/12/2020 kulud kokku</v>
      </c>
      <c r="B29" s="462"/>
      <c r="C29" s="462"/>
      <c r="D29" s="462"/>
      <c r="E29" s="462"/>
      <c r="F29" s="463"/>
      <c r="G29" s="277">
        <f>SUM(G5:G28)</f>
        <v>220.54</v>
      </c>
      <c r="H29" s="154"/>
    </row>
    <row r="30" spans="1:11" s="130" customFormat="1" x14ac:dyDescent="0.25">
      <c r="A30" s="308" t="s">
        <v>185</v>
      </c>
      <c r="B30" s="309" t="s">
        <v>145</v>
      </c>
      <c r="C30" s="310"/>
      <c r="D30" s="309"/>
      <c r="E30" s="311"/>
      <c r="F30" s="309"/>
      <c r="G30" s="392"/>
      <c r="H30" s="235"/>
      <c r="J30" s="27" t="s">
        <v>221</v>
      </c>
    </row>
    <row r="31" spans="1:11" s="143" customFormat="1" x14ac:dyDescent="0.25">
      <c r="A31" s="236" t="s">
        <v>186</v>
      </c>
      <c r="B31" s="129" t="s">
        <v>150</v>
      </c>
      <c r="C31" s="136"/>
      <c r="D31" s="136"/>
      <c r="E31" s="237"/>
      <c r="F31" s="136"/>
      <c r="G31" s="394"/>
      <c r="H31" s="238"/>
      <c r="J31" s="137" t="s">
        <v>222</v>
      </c>
      <c r="K31" s="239"/>
    </row>
    <row r="32" spans="1:11" s="27" customFormat="1" ht="39" x14ac:dyDescent="0.25">
      <c r="A32" s="372" t="s">
        <v>1477</v>
      </c>
      <c r="B32" s="346" t="s">
        <v>874</v>
      </c>
      <c r="C32" s="162" t="s">
        <v>236</v>
      </c>
      <c r="D32" s="338" t="s">
        <v>875</v>
      </c>
      <c r="E32" s="167">
        <v>44429</v>
      </c>
      <c r="F32" s="347" t="s">
        <v>876</v>
      </c>
      <c r="G32" s="366">
        <v>1470.25</v>
      </c>
      <c r="H32" s="152"/>
    </row>
    <row r="33" spans="1:11" s="130" customFormat="1" x14ac:dyDescent="0.25">
      <c r="A33" s="127" t="s">
        <v>187</v>
      </c>
      <c r="B33" s="304" t="s">
        <v>154</v>
      </c>
      <c r="C33" s="128"/>
      <c r="D33" s="128"/>
      <c r="E33" s="305"/>
      <c r="F33" s="128"/>
      <c r="G33" s="279"/>
      <c r="H33" s="306"/>
      <c r="J33" s="409" t="s">
        <v>223</v>
      </c>
      <c r="K33" s="307"/>
    </row>
    <row r="34" spans="1:11" s="143" customFormat="1" x14ac:dyDescent="0.25">
      <c r="A34" s="480" t="s">
        <v>1478</v>
      </c>
      <c r="B34" s="481"/>
      <c r="C34" s="481"/>
      <c r="D34" s="481"/>
      <c r="E34" s="481"/>
      <c r="F34" s="481"/>
      <c r="G34" s="482"/>
      <c r="H34" s="396"/>
    </row>
    <row r="35" spans="1:11" s="143" customFormat="1" x14ac:dyDescent="0.25">
      <c r="A35" s="408" t="s">
        <v>1479</v>
      </c>
      <c r="B35" s="184" t="s">
        <v>324</v>
      </c>
      <c r="C35" s="214" t="s">
        <v>451</v>
      </c>
      <c r="D35" s="242">
        <v>202109</v>
      </c>
      <c r="E35" s="245">
        <v>44469</v>
      </c>
      <c r="F35" s="184" t="s">
        <v>97</v>
      </c>
      <c r="G35" s="366">
        <v>400</v>
      </c>
      <c r="H35" s="396"/>
    </row>
    <row r="36" spans="1:11" s="143" customFormat="1" ht="31.5" customHeight="1" x14ac:dyDescent="0.25">
      <c r="A36" s="408" t="s">
        <v>1480</v>
      </c>
      <c r="B36" s="184" t="s">
        <v>324</v>
      </c>
      <c r="C36" s="214" t="s">
        <v>451</v>
      </c>
      <c r="D36" s="242">
        <v>202109</v>
      </c>
      <c r="E36" s="245"/>
      <c r="F36" s="182" t="s">
        <v>98</v>
      </c>
      <c r="G36" s="264">
        <v>135.19999999999999</v>
      </c>
      <c r="H36" s="396"/>
    </row>
    <row r="37" spans="1:11" s="27" customFormat="1" x14ac:dyDescent="0.25">
      <c r="A37" s="25"/>
      <c r="B37" s="25"/>
      <c r="C37" s="25"/>
      <c r="D37" s="25"/>
      <c r="E37" s="26"/>
      <c r="F37" s="25"/>
      <c r="G37" s="276"/>
      <c r="H37" s="152"/>
    </row>
    <row r="38" spans="1:11" s="27" customFormat="1" x14ac:dyDescent="0.25">
      <c r="A38" s="25"/>
      <c r="B38" s="25"/>
      <c r="C38" s="25"/>
      <c r="D38" s="25"/>
      <c r="E38" s="26"/>
      <c r="F38" s="25"/>
      <c r="G38" s="276"/>
      <c r="H38" s="152"/>
    </row>
    <row r="39" spans="1:11" s="27" customFormat="1" x14ac:dyDescent="0.25">
      <c r="A39" s="25"/>
      <c r="B39" s="25"/>
      <c r="C39" s="25"/>
      <c r="D39" s="25"/>
      <c r="E39" s="26"/>
      <c r="F39" s="25"/>
      <c r="G39" s="276"/>
      <c r="H39" s="152"/>
    </row>
    <row r="40" spans="1:11" s="27" customFormat="1" x14ac:dyDescent="0.25">
      <c r="A40" s="25"/>
      <c r="B40" s="25"/>
      <c r="C40" s="25"/>
      <c r="D40" s="25"/>
      <c r="E40" s="26"/>
      <c r="F40" s="25"/>
      <c r="G40" s="276"/>
      <c r="H40" s="152"/>
    </row>
    <row r="41" spans="1:11" s="27" customFormat="1" x14ac:dyDescent="0.25">
      <c r="A41" s="25"/>
      <c r="B41" s="25"/>
      <c r="C41" s="25"/>
      <c r="D41" s="25"/>
      <c r="E41" s="26"/>
      <c r="F41" s="25"/>
      <c r="G41" s="276"/>
      <c r="H41" s="152"/>
    </row>
    <row r="42" spans="1:11" s="27" customFormat="1" x14ac:dyDescent="0.25">
      <c r="A42" s="25"/>
      <c r="B42" s="25"/>
      <c r="C42" s="25"/>
      <c r="D42" s="25"/>
      <c r="E42" s="26"/>
      <c r="F42" s="25"/>
      <c r="G42" s="276"/>
      <c r="H42" s="152"/>
    </row>
    <row r="43" spans="1:11" s="27" customFormat="1" x14ac:dyDescent="0.25">
      <c r="A43" s="25"/>
      <c r="B43" s="25"/>
      <c r="C43" s="25"/>
      <c r="D43" s="25"/>
      <c r="E43" s="26"/>
      <c r="F43" s="25"/>
      <c r="G43" s="276"/>
      <c r="H43" s="152"/>
    </row>
    <row r="44" spans="1:11" s="27" customFormat="1" x14ac:dyDescent="0.25">
      <c r="A44" s="25"/>
      <c r="B44" s="25"/>
      <c r="C44" s="25"/>
      <c r="D44" s="25"/>
      <c r="E44" s="26"/>
      <c r="F44" s="25"/>
      <c r="G44" s="276"/>
      <c r="H44" s="152"/>
    </row>
    <row r="45" spans="1:11" s="27" customFormat="1" x14ac:dyDescent="0.25">
      <c r="A45" s="25"/>
      <c r="B45" s="25"/>
      <c r="C45" s="25"/>
      <c r="D45" s="25"/>
      <c r="E45" s="26"/>
      <c r="F45" s="25"/>
      <c r="G45" s="276"/>
      <c r="H45" s="152"/>
    </row>
    <row r="46" spans="1:11" s="27" customFormat="1" x14ac:dyDescent="0.25">
      <c r="A46" s="25"/>
      <c r="B46" s="25"/>
      <c r="C46" s="25"/>
      <c r="D46" s="25"/>
      <c r="E46" s="26"/>
      <c r="F46" s="25"/>
      <c r="G46" s="276"/>
      <c r="H46" s="152"/>
    </row>
    <row r="47" spans="1:11" x14ac:dyDescent="0.25">
      <c r="A47" s="461" t="str">
        <f>'C1. Tööjõukulud'!A176:F176</f>
        <v>Aruandlusperioodi 01/01/2021 - 30/09/2021 kulud kokku</v>
      </c>
      <c r="B47" s="462"/>
      <c r="C47" s="462"/>
      <c r="D47" s="462"/>
      <c r="E47" s="462"/>
      <c r="F47" s="463"/>
      <c r="G47" s="277">
        <f>SUM(G32:G46)</f>
        <v>2005.45</v>
      </c>
      <c r="H47" s="154"/>
    </row>
    <row r="48" spans="1:11" s="27" customFormat="1" x14ac:dyDescent="0.25">
      <c r="A48" s="25"/>
      <c r="B48" s="25"/>
      <c r="C48" s="25"/>
      <c r="D48" s="25"/>
      <c r="E48" s="26"/>
      <c r="F48" s="25"/>
      <c r="G48" s="276"/>
      <c r="H48" s="152"/>
    </row>
    <row r="49" spans="1:8" s="27" customFormat="1" x14ac:dyDescent="0.25">
      <c r="A49" s="25"/>
      <c r="B49" s="25"/>
      <c r="C49" s="25"/>
      <c r="D49" s="25"/>
      <c r="E49" s="26"/>
      <c r="F49" s="25"/>
      <c r="G49" s="276"/>
      <c r="H49" s="152"/>
    </row>
    <row r="50" spans="1:8" s="27" customFormat="1" x14ac:dyDescent="0.25">
      <c r="A50" s="25"/>
      <c r="B50" s="25"/>
      <c r="C50" s="25"/>
      <c r="D50" s="25"/>
      <c r="E50" s="26"/>
      <c r="F50" s="25"/>
      <c r="G50" s="276"/>
      <c r="H50" s="152"/>
    </row>
    <row r="51" spans="1:8" s="27" customFormat="1" x14ac:dyDescent="0.25">
      <c r="A51" s="25"/>
      <c r="B51" s="25"/>
      <c r="C51" s="25"/>
      <c r="D51" s="25"/>
      <c r="E51" s="26"/>
      <c r="F51" s="25"/>
      <c r="G51" s="276"/>
      <c r="H51" s="152"/>
    </row>
    <row r="52" spans="1:8" s="27" customFormat="1" x14ac:dyDescent="0.25">
      <c r="A52" s="25"/>
      <c r="B52" s="25"/>
      <c r="C52" s="25"/>
      <c r="D52" s="25"/>
      <c r="E52" s="26"/>
      <c r="F52" s="25"/>
      <c r="G52" s="276"/>
      <c r="H52" s="152"/>
    </row>
    <row r="53" spans="1:8" s="27" customFormat="1" x14ac:dyDescent="0.25">
      <c r="A53" s="25"/>
      <c r="B53" s="25"/>
      <c r="C53" s="25"/>
      <c r="D53" s="25"/>
      <c r="E53" s="26"/>
      <c r="F53" s="25"/>
      <c r="G53" s="276"/>
      <c r="H53" s="152"/>
    </row>
    <row r="54" spans="1:8" s="27" customFormat="1" x14ac:dyDescent="0.25">
      <c r="A54" s="25"/>
      <c r="B54" s="25"/>
      <c r="C54" s="25"/>
      <c r="D54" s="25"/>
      <c r="E54" s="26"/>
      <c r="F54" s="25"/>
      <c r="G54" s="276"/>
      <c r="H54" s="152"/>
    </row>
    <row r="55" spans="1:8" s="27" customFormat="1" x14ac:dyDescent="0.25">
      <c r="A55" s="25"/>
      <c r="B55" s="25"/>
      <c r="C55" s="25"/>
      <c r="D55" s="25"/>
      <c r="E55" s="26"/>
      <c r="F55" s="25"/>
      <c r="G55" s="276"/>
      <c r="H55" s="152"/>
    </row>
    <row r="56" spans="1:8" s="27" customFormat="1" x14ac:dyDescent="0.25">
      <c r="A56" s="25"/>
      <c r="B56" s="25"/>
      <c r="C56" s="25"/>
      <c r="D56" s="25"/>
      <c r="E56" s="26"/>
      <c r="F56" s="25"/>
      <c r="G56" s="276"/>
      <c r="H56" s="152"/>
    </row>
    <row r="57" spans="1:8" s="27" customFormat="1" x14ac:dyDescent="0.25">
      <c r="A57" s="25"/>
      <c r="B57" s="25"/>
      <c r="C57" s="25"/>
      <c r="D57" s="25"/>
      <c r="E57" s="26"/>
      <c r="F57" s="25"/>
      <c r="G57" s="276"/>
      <c r="H57" s="152"/>
    </row>
    <row r="58" spans="1:8" s="27" customFormat="1" x14ac:dyDescent="0.25">
      <c r="A58" s="25"/>
      <c r="B58" s="25"/>
      <c r="C58" s="25"/>
      <c r="D58" s="25"/>
      <c r="E58" s="26"/>
      <c r="F58" s="25"/>
      <c r="G58" s="276"/>
      <c r="H58" s="152"/>
    </row>
    <row r="59" spans="1:8" s="27" customFormat="1" x14ac:dyDescent="0.25">
      <c r="A59" s="25"/>
      <c r="B59" s="25"/>
      <c r="C59" s="25"/>
      <c r="D59" s="25"/>
      <c r="E59" s="26"/>
      <c r="F59" s="25"/>
      <c r="G59" s="276"/>
      <c r="H59" s="152"/>
    </row>
    <row r="60" spans="1:8" s="27" customFormat="1" x14ac:dyDescent="0.25">
      <c r="A60" s="25"/>
      <c r="B60" s="25"/>
      <c r="C60" s="25"/>
      <c r="D60" s="25"/>
      <c r="E60" s="26"/>
      <c r="F60" s="25"/>
      <c r="G60" s="276"/>
      <c r="H60" s="152"/>
    </row>
    <row r="61" spans="1:8" s="27" customFormat="1" x14ac:dyDescent="0.25">
      <c r="A61" s="25"/>
      <c r="B61" s="25"/>
      <c r="C61" s="25"/>
      <c r="D61" s="25"/>
      <c r="E61" s="26"/>
      <c r="F61" s="25"/>
      <c r="G61" s="276"/>
      <c r="H61" s="152"/>
    </row>
    <row r="62" spans="1:8" s="27" customFormat="1" x14ac:dyDescent="0.25">
      <c r="A62" s="25"/>
      <c r="B62" s="25"/>
      <c r="C62" s="25"/>
      <c r="D62" s="25"/>
      <c r="E62" s="26"/>
      <c r="F62" s="25"/>
      <c r="G62" s="276"/>
      <c r="H62" s="152"/>
    </row>
    <row r="63" spans="1:8" s="27" customFormat="1" x14ac:dyDescent="0.25">
      <c r="A63" s="25"/>
      <c r="B63" s="25"/>
      <c r="C63" s="25"/>
      <c r="D63" s="25"/>
      <c r="E63" s="26"/>
      <c r="F63" s="25"/>
      <c r="G63" s="276"/>
      <c r="H63" s="152"/>
    </row>
    <row r="64" spans="1:8" s="27" customFormat="1" x14ac:dyDescent="0.25">
      <c r="A64" s="25"/>
      <c r="B64" s="25"/>
      <c r="C64" s="25"/>
      <c r="D64" s="25"/>
      <c r="E64" s="26"/>
      <c r="F64" s="25"/>
      <c r="G64" s="276"/>
      <c r="H64" s="152"/>
    </row>
    <row r="65" spans="1:8" x14ac:dyDescent="0.25">
      <c r="A65" s="461" t="str">
        <f>'C1. Tööjõukulud'!A195:F195</f>
        <v>Aruandlusperioodi 01/10/2021 - 30/04/2022 kulud kokku</v>
      </c>
      <c r="B65" s="462"/>
      <c r="C65" s="462"/>
      <c r="D65" s="462"/>
      <c r="E65" s="462"/>
      <c r="F65" s="463"/>
      <c r="G65" s="277">
        <f>SUM(G48:G64)</f>
        <v>0</v>
      </c>
      <c r="H65" s="154"/>
    </row>
    <row r="66" spans="1:8" s="27" customFormat="1" x14ac:dyDescent="0.25">
      <c r="A66" s="25"/>
      <c r="B66" s="25"/>
      <c r="C66" s="25"/>
      <c r="D66" s="25"/>
      <c r="E66" s="26"/>
      <c r="F66" s="25"/>
      <c r="G66" s="276"/>
      <c r="H66" s="152"/>
    </row>
    <row r="67" spans="1:8" s="27" customFormat="1" x14ac:dyDescent="0.25">
      <c r="A67" s="25"/>
      <c r="B67" s="25"/>
      <c r="C67" s="25"/>
      <c r="D67" s="25"/>
      <c r="E67" s="26"/>
      <c r="F67" s="25"/>
      <c r="G67" s="276"/>
      <c r="H67" s="152"/>
    </row>
    <row r="68" spans="1:8" s="27" customFormat="1" x14ac:dyDescent="0.25">
      <c r="A68" s="25"/>
      <c r="B68" s="25"/>
      <c r="C68" s="25"/>
      <c r="D68" s="25"/>
      <c r="E68" s="26"/>
      <c r="F68" s="25"/>
      <c r="G68" s="276"/>
      <c r="H68" s="152"/>
    </row>
    <row r="69" spans="1:8" s="27" customFormat="1" x14ac:dyDescent="0.25">
      <c r="A69" s="25"/>
      <c r="B69" s="25"/>
      <c r="C69" s="25"/>
      <c r="D69" s="25"/>
      <c r="E69" s="26"/>
      <c r="F69" s="25"/>
      <c r="G69" s="276"/>
      <c r="H69" s="152"/>
    </row>
    <row r="70" spans="1:8" s="27" customFormat="1" x14ac:dyDescent="0.25">
      <c r="A70" s="25"/>
      <c r="B70" s="25"/>
      <c r="C70" s="25"/>
      <c r="D70" s="25"/>
      <c r="E70" s="26"/>
      <c r="F70" s="25"/>
      <c r="G70" s="276"/>
      <c r="H70" s="152"/>
    </row>
    <row r="71" spans="1:8" s="27" customFormat="1" x14ac:dyDescent="0.25">
      <c r="A71" s="25"/>
      <c r="B71" s="25"/>
      <c r="C71" s="25"/>
      <c r="D71" s="25"/>
      <c r="E71" s="26"/>
      <c r="F71" s="25"/>
      <c r="G71" s="276"/>
      <c r="H71" s="152"/>
    </row>
    <row r="72" spans="1:8" s="27" customFormat="1" x14ac:dyDescent="0.25">
      <c r="A72" s="25"/>
      <c r="B72" s="25"/>
      <c r="C72" s="25"/>
      <c r="D72" s="25"/>
      <c r="E72" s="26"/>
      <c r="F72" s="25"/>
      <c r="G72" s="276"/>
      <c r="H72" s="152"/>
    </row>
    <row r="73" spans="1:8" s="27" customFormat="1" x14ac:dyDescent="0.25">
      <c r="A73" s="25"/>
      <c r="B73" s="25"/>
      <c r="C73" s="25"/>
      <c r="D73" s="25"/>
      <c r="E73" s="26"/>
      <c r="F73" s="25"/>
      <c r="G73" s="276"/>
      <c r="H73" s="152"/>
    </row>
    <row r="74" spans="1:8" s="27" customFormat="1" x14ac:dyDescent="0.25">
      <c r="A74" s="25"/>
      <c r="B74" s="25"/>
      <c r="C74" s="25"/>
      <c r="D74" s="25"/>
      <c r="E74" s="26"/>
      <c r="F74" s="25"/>
      <c r="G74" s="276"/>
      <c r="H74" s="152"/>
    </row>
    <row r="75" spans="1:8" s="27" customFormat="1" x14ac:dyDescent="0.25">
      <c r="A75" s="25"/>
      <c r="B75" s="25"/>
      <c r="C75" s="25"/>
      <c r="D75" s="25"/>
      <c r="E75" s="26"/>
      <c r="F75" s="25"/>
      <c r="G75" s="276"/>
      <c r="H75" s="152"/>
    </row>
    <row r="76" spans="1:8" s="27" customFormat="1" x14ac:dyDescent="0.25">
      <c r="A76" s="25"/>
      <c r="B76" s="25"/>
      <c r="C76" s="25"/>
      <c r="D76" s="25"/>
      <c r="E76" s="26"/>
      <c r="F76" s="25"/>
      <c r="G76" s="276"/>
      <c r="H76" s="152"/>
    </row>
    <row r="77" spans="1:8" s="27" customFormat="1" x14ac:dyDescent="0.25">
      <c r="A77" s="25"/>
      <c r="B77" s="25"/>
      <c r="C77" s="25"/>
      <c r="D77" s="25"/>
      <c r="E77" s="26"/>
      <c r="F77" s="25"/>
      <c r="G77" s="276"/>
      <c r="H77" s="152"/>
    </row>
    <row r="78" spans="1:8" s="27" customFormat="1" x14ac:dyDescent="0.25">
      <c r="A78" s="25"/>
      <c r="B78" s="25"/>
      <c r="C78" s="25"/>
      <c r="D78" s="25"/>
      <c r="E78" s="26"/>
      <c r="F78" s="25"/>
      <c r="G78" s="276"/>
      <c r="H78" s="152"/>
    </row>
    <row r="79" spans="1:8" s="27" customFormat="1" x14ac:dyDescent="0.25">
      <c r="A79" s="25"/>
      <c r="B79" s="25"/>
      <c r="C79" s="25"/>
      <c r="D79" s="25"/>
      <c r="E79" s="26"/>
      <c r="F79" s="25"/>
      <c r="G79" s="276"/>
      <c r="H79" s="152"/>
    </row>
    <row r="80" spans="1:8" s="27" customFormat="1" x14ac:dyDescent="0.25">
      <c r="A80" s="25"/>
      <c r="B80" s="25"/>
      <c r="C80" s="25"/>
      <c r="D80" s="25"/>
      <c r="E80" s="26"/>
      <c r="F80" s="25"/>
      <c r="G80" s="276"/>
      <c r="H80" s="152"/>
    </row>
    <row r="81" spans="1:8" s="27" customFormat="1" x14ac:dyDescent="0.25">
      <c r="A81" s="25"/>
      <c r="B81" s="25"/>
      <c r="C81" s="25"/>
      <c r="D81" s="25"/>
      <c r="E81" s="26"/>
      <c r="F81" s="25"/>
      <c r="G81" s="276"/>
      <c r="H81" s="152"/>
    </row>
    <row r="82" spans="1:8" s="27" customFormat="1" x14ac:dyDescent="0.25">
      <c r="A82" s="25"/>
      <c r="B82" s="25"/>
      <c r="C82" s="25"/>
      <c r="D82" s="25"/>
      <c r="E82" s="26"/>
      <c r="F82" s="25"/>
      <c r="G82" s="276"/>
      <c r="H82" s="152"/>
    </row>
    <row r="83" spans="1:8" x14ac:dyDescent="0.25">
      <c r="A83" s="461" t="str">
        <f>'C1. Tööjõukulud'!A214:F214</f>
        <v>Aruandlusperioodi 01/05/2022 - 31/12/2022 kulud kokku</v>
      </c>
      <c r="B83" s="462"/>
      <c r="C83" s="462"/>
      <c r="D83" s="462"/>
      <c r="E83" s="462"/>
      <c r="F83" s="463"/>
      <c r="G83" s="277">
        <f>SUM(G66:G82)</f>
        <v>0</v>
      </c>
      <c r="H83" s="154"/>
    </row>
    <row r="84" spans="1:8" x14ac:dyDescent="0.25">
      <c r="A84" s="457" t="s">
        <v>83</v>
      </c>
      <c r="B84" s="457"/>
      <c r="C84" s="458"/>
      <c r="D84" s="16"/>
      <c r="E84" s="16"/>
      <c r="F84" s="16"/>
      <c r="G84" s="277">
        <f>G29+G47+G65+G83</f>
        <v>2225.9900000000002</v>
      </c>
      <c r="H84" s="154"/>
    </row>
  </sheetData>
  <sheetProtection formatCells="0" formatColumns="0" formatRows="0" insertColumns="0" insertRows="0" deleteColumns="0" deleteRows="0" selectLockedCells="1"/>
  <mergeCells count="8">
    <mergeCell ref="A84:C84"/>
    <mergeCell ref="B3:F3"/>
    <mergeCell ref="G3:G4"/>
    <mergeCell ref="A29:F29"/>
    <mergeCell ref="A47:F47"/>
    <mergeCell ref="A65:F65"/>
    <mergeCell ref="A83:F83"/>
    <mergeCell ref="A34:G34"/>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A. Eelarve</vt:lpstr>
      <vt:lpstr>B. Maksetaotlus</vt:lpstr>
      <vt:lpstr>C. KULUARUANDE KOOND</vt:lpstr>
      <vt:lpstr>C1. Tööjõukulud</vt:lpstr>
      <vt:lpstr>C2. Sõidu- ja lähetuskulud</vt:lpstr>
      <vt:lpstr>C3. Seadmed, kinnisvara</vt:lpstr>
      <vt:lpstr> C4. EL avalikustamise kulud</vt:lpstr>
      <vt:lpstr> C5. Sihtrühmaga seotud kulud</vt:lpstr>
      <vt:lpstr>C6. Muud otsesed kulud</vt:lpstr>
      <vt:lpstr>Nähtamatu leht</vt:lpstr>
      <vt:lpstr>Leht1</vt:lpstr>
      <vt:lpstr>Kinnituskiri</vt:lpstr>
      <vt:lpstr>Projekti_valdkond</vt:lpstr>
      <vt:lpstr>Valdkond</vt:lpstr>
      <vt:lpstr>Ühik</vt:lpstr>
    </vt:vector>
  </TitlesOfParts>
  <Company>SMIT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Andra Tamsalu</cp:lastModifiedBy>
  <dcterms:created xsi:type="dcterms:W3CDTF">2014-06-17T10:19:13Z</dcterms:created>
  <dcterms:modified xsi:type="dcterms:W3CDTF">2022-01-25T11:54:39Z</dcterms:modified>
</cp:coreProperties>
</file>