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527"/>
  <workbookPr checkCompatibility="1" defaultThemeVersion="124226"/>
  <mc:AlternateContent xmlns:mc="http://schemas.openxmlformats.org/markup-compatibility/2006">
    <mc:Choice Requires="x15">
      <x15ac:absPath xmlns:x15ac="http://schemas.microsoft.com/office/spreadsheetml/2010/11/ac" url="C:\Users\48907200213\Desktop\Finantskontrollid\"/>
    </mc:Choice>
  </mc:AlternateContent>
  <xr:revisionPtr revIDLastSave="0" documentId="8_{1C3B6BB1-4D25-4D75-A975-77D8E0E5DF28}" xr6:coauthVersionLast="47" xr6:coauthVersionMax="47" xr10:uidLastSave="{00000000-0000-0000-0000-000000000000}"/>
  <bookViews>
    <workbookView xWindow="-120" yWindow="-120" windowWidth="29040" windowHeight="15840" tabRatio="833" firstSheet="5" activeTab="7" xr2:uid="{00000000-000D-0000-FFFF-FFFF00000000}"/>
  </bookViews>
  <sheets>
    <sheet name="A. Eelarve" sheetId="11" r:id="rId1"/>
    <sheet name="B. Maksetaotlus" sheetId="6" r:id="rId2"/>
    <sheet name="C. KULUARUANDE KOOND" sheetId="1" r:id="rId3"/>
    <sheet name="C1. Tööjõukulud" sheetId="13" r:id="rId4"/>
    <sheet name="C2. Sõidu- ja lähetuskulud" sheetId="10" r:id="rId5"/>
    <sheet name="C3. Seadmed, kinnisvara" sheetId="18" r:id="rId6"/>
    <sheet name=" C4. EL avalikustamise kulud" sheetId="15" r:id="rId7"/>
    <sheet name=" C5. Sihtrühmaga seotud kulud" sheetId="12" r:id="rId8"/>
    <sheet name="C6. Muud otsesed kulud" sheetId="20" r:id="rId9"/>
    <sheet name="Nähtamatu leht" sheetId="16" state="hidden" r:id="rId10"/>
    <sheet name="Leht1" sheetId="21" r:id="rId11"/>
  </sheets>
  <definedNames>
    <definedName name="Kinnituskiri" comment="Vali sobiv vastusevariant">'Nähtamatu leht'!$A$12:$A$14</definedName>
    <definedName name="Projekti_valdkond">'A. Eelarve'!$B$9</definedName>
    <definedName name="Valdkond">'Nähtamatu leht'!$A$1:$A$3</definedName>
    <definedName name="Ühik">'Nähtamatu leht'!$A$6:$A$9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2" i="1" l="1"/>
  <c r="D11" i="1"/>
  <c r="G461" i="12"/>
  <c r="G79" i="18" l="1"/>
  <c r="G176" i="13"/>
  <c r="G18" i="10"/>
  <c r="G20" i="10"/>
  <c r="G29" i="10" l="1"/>
  <c r="G750" i="12"/>
  <c r="G29" i="20"/>
  <c r="G193" i="12" l="1"/>
  <c r="G9" i="10"/>
  <c r="G35" i="18" l="1"/>
  <c r="E22" i="1" s="1"/>
  <c r="G328" i="12"/>
  <c r="G325" i="12"/>
  <c r="G322" i="12"/>
  <c r="G304" i="12"/>
  <c r="G316" i="12"/>
  <c r="G310" i="12"/>
  <c r="G307" i="12"/>
  <c r="G301" i="12"/>
  <c r="G298" i="12"/>
  <c r="G292" i="12"/>
  <c r="G18" i="13"/>
  <c r="G14" i="12"/>
  <c r="G286" i="12"/>
  <c r="G283" i="12"/>
  <c r="G280" i="12"/>
  <c r="G277" i="12"/>
  <c r="G274" i="12"/>
  <c r="G271" i="12"/>
  <c r="G268" i="12"/>
  <c r="G265" i="12"/>
  <c r="G262" i="12"/>
  <c r="G256" i="12"/>
  <c r="G259" i="12"/>
  <c r="G250" i="12"/>
  <c r="G247" i="12"/>
  <c r="G244" i="12"/>
  <c r="G241" i="12"/>
  <c r="G238" i="12"/>
  <c r="G235" i="12"/>
  <c r="G232" i="12"/>
  <c r="G229" i="12"/>
  <c r="G223" i="12"/>
  <c r="G220" i="12"/>
  <c r="G217" i="12"/>
  <c r="G214" i="12"/>
  <c r="G208" i="12"/>
  <c r="G205" i="12"/>
  <c r="G202" i="12"/>
  <c r="G199" i="12"/>
  <c r="G190" i="12"/>
  <c r="G187" i="12"/>
  <c r="G184" i="12"/>
  <c r="G181" i="12"/>
  <c r="G178" i="12"/>
  <c r="G175" i="12"/>
  <c r="G172" i="12"/>
  <c r="G169" i="12"/>
  <c r="G166" i="12"/>
  <c r="G163" i="12"/>
  <c r="G160" i="12"/>
  <c r="G157" i="12"/>
  <c r="G154" i="12"/>
  <c r="G151" i="12"/>
  <c r="G148" i="12"/>
  <c r="G145" i="12"/>
  <c r="G133" i="12"/>
  <c r="G130" i="12"/>
  <c r="G127" i="12"/>
  <c r="G124" i="12"/>
  <c r="G121" i="12"/>
  <c r="G115" i="12"/>
  <c r="G112" i="12"/>
  <c r="G109" i="12"/>
  <c r="G106" i="12"/>
  <c r="G103" i="12"/>
  <c r="G63" i="12"/>
  <c r="G60" i="12"/>
  <c r="G57" i="12"/>
  <c r="G54" i="12"/>
  <c r="G51" i="12"/>
  <c r="G48" i="12"/>
  <c r="G45" i="12"/>
  <c r="G42" i="12"/>
  <c r="G21" i="13"/>
  <c r="G15" i="13"/>
  <c r="G94" i="13" s="1"/>
  <c r="G5" i="10"/>
  <c r="L27" i="6"/>
  <c r="A10" i="15"/>
  <c r="A83" i="20"/>
  <c r="A65" i="20"/>
  <c r="A47" i="20"/>
  <c r="A29" i="20"/>
  <c r="G83" i="20"/>
  <c r="H25" i="1" s="1"/>
  <c r="G65" i="20"/>
  <c r="G25" i="1" s="1"/>
  <c r="A786" i="12"/>
  <c r="A768" i="12"/>
  <c r="A750" i="12"/>
  <c r="A329" i="12"/>
  <c r="G786" i="12"/>
  <c r="H24" i="1" s="1"/>
  <c r="G768" i="12"/>
  <c r="G24" i="1" s="1"/>
  <c r="A64" i="15"/>
  <c r="A28" i="15"/>
  <c r="A46" i="15"/>
  <c r="G64" i="15"/>
  <c r="H23" i="1" s="1"/>
  <c r="G46" i="15"/>
  <c r="G23" i="1" s="1"/>
  <c r="A115" i="18"/>
  <c r="A97" i="18"/>
  <c r="A79" i="18"/>
  <c r="A35" i="18"/>
  <c r="G115" i="18"/>
  <c r="H22" i="1" s="1"/>
  <c r="G97" i="18"/>
  <c r="G22" i="1" s="1"/>
  <c r="A65" i="10"/>
  <c r="A47" i="10"/>
  <c r="A29" i="10"/>
  <c r="G65" i="10"/>
  <c r="H21" i="1" s="1"/>
  <c r="G47" i="10"/>
  <c r="G21" i="1" s="1"/>
  <c r="A17" i="10"/>
  <c r="G214" i="13"/>
  <c r="H20" i="1" s="1"/>
  <c r="G195" i="13"/>
  <c r="G20" i="1" s="1"/>
  <c r="G37" i="11"/>
  <c r="G38" i="11"/>
  <c r="G39" i="11"/>
  <c r="G41" i="11"/>
  <c r="G42" i="11"/>
  <c r="G44" i="11"/>
  <c r="G45" i="11"/>
  <c r="G46" i="11"/>
  <c r="G48" i="11"/>
  <c r="G49" i="11"/>
  <c r="G50" i="11"/>
  <c r="G52" i="11"/>
  <c r="G53" i="11"/>
  <c r="G54" i="11"/>
  <c r="G55" i="11"/>
  <c r="G56" i="11"/>
  <c r="G57" i="11"/>
  <c r="G58" i="11"/>
  <c r="G59" i="11"/>
  <c r="G60" i="11"/>
  <c r="G61" i="11"/>
  <c r="G63" i="11"/>
  <c r="G62" i="11" s="1"/>
  <c r="C27" i="11" s="1"/>
  <c r="G64" i="11"/>
  <c r="G65" i="11"/>
  <c r="D13" i="1"/>
  <c r="D14" i="1"/>
  <c r="D15" i="1"/>
  <c r="G15" i="6"/>
  <c r="I15" i="6"/>
  <c r="K15" i="6"/>
  <c r="G14" i="6"/>
  <c r="I14" i="6" s="1"/>
  <c r="E15" i="6"/>
  <c r="E14" i="6"/>
  <c r="I30" i="6"/>
  <c r="G10" i="15"/>
  <c r="E23" i="1" s="1"/>
  <c r="F20" i="1"/>
  <c r="F21" i="1"/>
  <c r="L15" i="6"/>
  <c r="M26" i="6" s="1"/>
  <c r="K30" i="6"/>
  <c r="E30" i="6"/>
  <c r="C26" i="6"/>
  <c r="C27" i="6"/>
  <c r="C28" i="6"/>
  <c r="C29" i="6"/>
  <c r="C25" i="6"/>
  <c r="L16" i="6"/>
  <c r="G47" i="20"/>
  <c r="F25" i="1" s="1"/>
  <c r="E25" i="1"/>
  <c r="I12" i="1"/>
  <c r="I13" i="1"/>
  <c r="I14" i="1"/>
  <c r="I15" i="1"/>
  <c r="I11" i="1"/>
  <c r="M29" i="6"/>
  <c r="M28" i="6"/>
  <c r="M27" i="6"/>
  <c r="M25" i="6"/>
  <c r="L18" i="6"/>
  <c r="L17" i="6"/>
  <c r="L14" i="6"/>
  <c r="D18" i="11"/>
  <c r="G30" i="6"/>
  <c r="C29" i="11"/>
  <c r="C27" i="1" s="1"/>
  <c r="G28" i="15"/>
  <c r="F23" i="1" s="1"/>
  <c r="F24" i="1"/>
  <c r="L28" i="6"/>
  <c r="L29" i="6"/>
  <c r="G19" i="6"/>
  <c r="K14" i="6" l="1"/>
  <c r="I19" i="6"/>
  <c r="E19" i="6"/>
  <c r="G65" i="15"/>
  <c r="C30" i="6"/>
  <c r="G51" i="11"/>
  <c r="C26" i="11" s="1"/>
  <c r="C24" i="1" s="1"/>
  <c r="G47" i="11"/>
  <c r="C25" i="11" s="1"/>
  <c r="C23" i="1" s="1"/>
  <c r="G36" i="11"/>
  <c r="C22" i="11" s="1"/>
  <c r="K19" i="6"/>
  <c r="G43" i="11"/>
  <c r="C24" i="11" s="1"/>
  <c r="C22" i="1" s="1"/>
  <c r="G40" i="11"/>
  <c r="C23" i="11" s="1"/>
  <c r="C21" i="1" s="1"/>
  <c r="G215" i="13"/>
  <c r="D25" i="1"/>
  <c r="G116" i="18"/>
  <c r="F22" i="1"/>
  <c r="D22" i="1" s="1"/>
  <c r="C25" i="1"/>
  <c r="D23" i="1"/>
  <c r="G84" i="20"/>
  <c r="L19" i="6"/>
  <c r="M30" i="6"/>
  <c r="I16" i="1"/>
  <c r="G329" i="12"/>
  <c r="H26" i="1"/>
  <c r="H28" i="1" s="1"/>
  <c r="H11" i="1" s="1"/>
  <c r="L25" i="6" s="1"/>
  <c r="G26" i="1"/>
  <c r="G28" i="1" s="1"/>
  <c r="G12" i="1" s="1"/>
  <c r="G17" i="10"/>
  <c r="E21" i="1" s="1"/>
  <c r="D21" i="1" s="1"/>
  <c r="E20" i="1"/>
  <c r="I23" i="1" l="1"/>
  <c r="I25" i="1"/>
  <c r="I21" i="1"/>
  <c r="G66" i="11"/>
  <c r="G68" i="11" s="1"/>
  <c r="E24" i="1"/>
  <c r="D24" i="1" s="1"/>
  <c r="I24" i="1" s="1"/>
  <c r="G787" i="12"/>
  <c r="F26" i="1"/>
  <c r="C20" i="1"/>
  <c r="C26" i="1" s="1"/>
  <c r="C28" i="1" s="1"/>
  <c r="C28" i="11"/>
  <c r="D22" i="11" s="1"/>
  <c r="I22" i="1"/>
  <c r="G66" i="10"/>
  <c r="H12" i="1"/>
  <c r="L26" i="6" s="1"/>
  <c r="L30" i="6" s="1"/>
  <c r="G11" i="1"/>
  <c r="G16" i="1" s="1"/>
  <c r="D20" i="1"/>
  <c r="F27" i="1" l="1"/>
  <c r="F28" i="1" s="1"/>
  <c r="I20" i="1"/>
  <c r="E26" i="1"/>
  <c r="E27" i="1" s="1"/>
  <c r="C30" i="11"/>
  <c r="D27" i="11"/>
  <c r="D25" i="11"/>
  <c r="D23" i="11"/>
  <c r="D24" i="11"/>
  <c r="D26" i="11"/>
  <c r="H16" i="1"/>
  <c r="D26" i="1"/>
  <c r="I26" i="1" s="1"/>
  <c r="D27" i="1" l="1"/>
  <c r="I27" i="1" s="1"/>
  <c r="F11" i="1"/>
  <c r="F12" i="1"/>
  <c r="E28" i="1"/>
  <c r="E11" i="1" s="1"/>
  <c r="C15" i="11"/>
  <c r="C14" i="11"/>
  <c r="C17" i="11"/>
  <c r="C13" i="11"/>
  <c r="C16" i="11"/>
  <c r="F16" i="1" l="1"/>
  <c r="D28" i="1"/>
  <c r="I28" i="1" s="1"/>
  <c r="E12" i="1"/>
  <c r="C12" i="1"/>
  <c r="C15" i="6"/>
  <c r="C17" i="6"/>
  <c r="C14" i="1"/>
  <c r="C16" i="6"/>
  <c r="C13" i="1"/>
  <c r="C14" i="6"/>
  <c r="C11" i="1"/>
  <c r="C18" i="11"/>
  <c r="C15" i="1"/>
  <c r="C18" i="6"/>
  <c r="E16" i="1" l="1"/>
  <c r="D16" i="1"/>
  <c r="C19" i="6"/>
  <c r="C16" i="1"/>
  <c r="K13" i="6" l="1"/>
  <c r="E13" i="6"/>
  <c r="G13" i="6"/>
  <c r="I13" i="6"/>
</calcChain>
</file>

<file path=xl/sharedStrings.xml><?xml version="1.0" encoding="utf-8"?>
<sst xmlns="http://schemas.openxmlformats.org/spreadsheetml/2006/main" count="3904" uniqueCount="1484">
  <si>
    <t>Kuluaruande vorm</t>
  </si>
  <si>
    <t>Rea nr</t>
  </si>
  <si>
    <t>Kululiik</t>
  </si>
  <si>
    <t>AMIF</t>
  </si>
  <si>
    <t>Eelarve täitmise %</t>
  </si>
  <si>
    <t>Tööjõukulud</t>
  </si>
  <si>
    <t>2.</t>
  </si>
  <si>
    <t>3.</t>
  </si>
  <si>
    <t>Sihtrühmaga seotud tegevused</t>
  </si>
  <si>
    <t>PROJEKTI KULUD KOKKU</t>
  </si>
  <si>
    <t>Kavandatud eelarve</t>
  </si>
  <si>
    <t>Lähetuskulud kokku</t>
  </si>
  <si>
    <t>KAUDSED KULUD</t>
  </si>
  <si>
    <t>Rahastamisallikas</t>
  </si>
  <si>
    <t>Summa</t>
  </si>
  <si>
    <t>Riiklik kaasfinantseering</t>
  </si>
  <si>
    <t>Partnerite poolne kaasfinantseering</t>
  </si>
  <si>
    <t>Toetuse saaja omafinanantseering</t>
  </si>
  <si>
    <t>KOKKU</t>
  </si>
  <si>
    <t>Projekti raames tehtud kulusid on rahastatud teistest allikatest (sh teistest Euroopa Liidu fondidest või programmidest)</t>
  </si>
  <si>
    <t>Projekti raames on teenitud tulu</t>
  </si>
  <si>
    <t>Kui projekti raames on teenitud tulu, siis see on maksetaotluses abikõlblikest kuludest maha arvatud</t>
  </si>
  <si>
    <t>Käibemaksukohuslase või mittekohuslase staatus on võrreldes toetuse taotluses tooduga muutunud</t>
  </si>
  <si>
    <t>VARJUPAIGA-, RÄNDE- JA INTEGRATSIOONIFOND</t>
  </si>
  <si>
    <t>Varjupaik</t>
  </si>
  <si>
    <t>Integratsioon</t>
  </si>
  <si>
    <t>Tagasipöördumine</t>
  </si>
  <si>
    <t>KOOND</t>
  </si>
  <si>
    <t>Otsesed kulud kokku</t>
  </si>
  <si>
    <t>Kaudsed kulud</t>
  </si>
  <si>
    <t>Projekti kulud kokku</t>
  </si>
  <si>
    <t>nr</t>
  </si>
  <si>
    <t>Kulu detailne kirjeldus</t>
  </si>
  <si>
    <t>Ühik</t>
  </si>
  <si>
    <t>PROJEKTI OTSESED KULUD</t>
  </si>
  <si>
    <t>1.</t>
  </si>
  <si>
    <t>tund</t>
  </si>
  <si>
    <t>PROJEKTI OTSESED KULUD KOKKU</t>
  </si>
  <si>
    <t>PROJEKTI KAUDSED KULUD</t>
  </si>
  <si>
    <t>Kogus</t>
  </si>
  <si>
    <t>% kogukuludest</t>
  </si>
  <si>
    <t xml:space="preserve">OTSESED KULUD </t>
  </si>
  <si>
    <t>Toetuse saaja:</t>
  </si>
  <si>
    <t>Toetuse taotleja:</t>
  </si>
  <si>
    <t>Projekti valdkond:</t>
  </si>
  <si>
    <t>Projekti käigus saadud muud sissetulekud</t>
  </si>
  <si>
    <t>SELGITUS</t>
  </si>
  <si>
    <t>Kuludokumendi väljastaja</t>
  </si>
  <si>
    <t>Kuludokumendi nimetus</t>
  </si>
  <si>
    <t>Kuludokumendi number</t>
  </si>
  <si>
    <t>Kuludokumendi kuupäev</t>
  </si>
  <si>
    <t>Kulu lühikirjeldus</t>
  </si>
  <si>
    <t>4. EL avalikustamise kulud</t>
  </si>
  <si>
    <t>4.</t>
  </si>
  <si>
    <t>kuu</t>
  </si>
  <si>
    <t>tk</t>
  </si>
  <si>
    <t>Osakaal %</t>
  </si>
  <si>
    <t>PROJEKTI MAKSUMUS KOKKU</t>
  </si>
  <si>
    <t xml:space="preserve">Tööjõukulud kokku </t>
  </si>
  <si>
    <t>Sihtühmaga seotud kulud</t>
  </si>
  <si>
    <t>EL avalikustamise kulud kokku</t>
  </si>
  <si>
    <t>Maksetaotluse vorm</t>
  </si>
  <si>
    <t>Maksed</t>
  </si>
  <si>
    <t>I</t>
  </si>
  <si>
    <t>II</t>
  </si>
  <si>
    <t>III</t>
  </si>
  <si>
    <t>Laekumise kuupäev pp/kk/aaaa</t>
  </si>
  <si>
    <t>Tabel 1. Projekti kavandatud maksed</t>
  </si>
  <si>
    <t>Tabel 2. Projekti jooksul laekunud maksed ja lõppmakse</t>
  </si>
  <si>
    <t>Toetusleping (punkt)</t>
  </si>
  <si>
    <t>1. Tööjõukulud</t>
  </si>
  <si>
    <t>Jah</t>
  </si>
  <si>
    <t>Ei</t>
  </si>
  <si>
    <t>Ei kohaldu</t>
  </si>
  <si>
    <t>VASTUS</t>
  </si>
  <si>
    <t>Mina, toetuse saaja, kinnitan, et:</t>
  </si>
  <si>
    <t>päev</t>
  </si>
  <si>
    <t>5.</t>
  </si>
  <si>
    <t>6.</t>
  </si>
  <si>
    <t>Seadmed, kinnisvara</t>
  </si>
  <si>
    <t>EL avalikustamise tegevused</t>
  </si>
  <si>
    <t>Muud otsesed kulud</t>
  </si>
  <si>
    <t>Seadmete/kinnisvaraga seotud kulud kokku</t>
  </si>
  <si>
    <t>Muud otsesed kulud kokku</t>
  </si>
  <si>
    <t>Tabel 2. Kuluaruande koond (EUR)</t>
  </si>
  <si>
    <t>Projekti pealkiri:</t>
  </si>
  <si>
    <t>Tabel 2. Projekti kululiikide koondtabel (EUR)</t>
  </si>
  <si>
    <t>Tabel 1. Projekti tulud allikate lõikes (EUR)</t>
  </si>
  <si>
    <t>Koostaja</t>
  </si>
  <si>
    <t>Toetuse saaja volitatud esindaja</t>
  </si>
  <si>
    <t>Näide:</t>
  </si>
  <si>
    <t>Siseministeerium</t>
  </si>
  <si>
    <t>Palgateatis veebruar 2016</t>
  </si>
  <si>
    <t>-</t>
  </si>
  <si>
    <t>1. Projektijuhi töötasu</t>
  </si>
  <si>
    <t>1.1.</t>
  </si>
  <si>
    <t>1.2.</t>
  </si>
  <si>
    <t>bruto töötasu</t>
  </si>
  <si>
    <t>sotsiaalmaks ja tööandja töötuskindlustusmakse</t>
  </si>
  <si>
    <t>2. Raamatupidaja töötasu</t>
  </si>
  <si>
    <t>MTÜ A&amp;O</t>
  </si>
  <si>
    <t>1. Materjalide tõlkimine ja trükkimine</t>
  </si>
  <si>
    <t>A4568</t>
  </si>
  <si>
    <t>Arve</t>
  </si>
  <si>
    <t>2. Sihrühma sõidu- ja majutuskulud</t>
  </si>
  <si>
    <t>2.1.</t>
  </si>
  <si>
    <t>Trükikoda OÜ</t>
  </si>
  <si>
    <t>B&amp;B</t>
  </si>
  <si>
    <t>1-2016</t>
  </si>
  <si>
    <t>20.02.16 toimunud ametnike koolitusel osalejate majutus 19.02.2016 (18 isikut)</t>
  </si>
  <si>
    <t>20.02.16 toimunud ametnike koolituse käsiraamatu trükk 20 eksemplari</t>
  </si>
  <si>
    <t>* Aruandlusperioodi kuluaruande ülesehitus peab vastama eelarvele</t>
  </si>
  <si>
    <t>* Aruandlusperioodi kuluaruande ülesehitus peab vastama eelarvele, st isikute kaupa eraldi välja tuua kuluread (eristada bruto töötasu, töötasult kinnipeetud maksud)</t>
  </si>
  <si>
    <t>2. Sõidu- ja lähetuskulud</t>
  </si>
  <si>
    <t>Ühiku hind</t>
  </si>
  <si>
    <t>Sõidu- ja lähetuskulud</t>
  </si>
  <si>
    <t>Sihtrühmaga seotud kulud</t>
  </si>
  <si>
    <t>EL avalikustamise kulud</t>
  </si>
  <si>
    <r>
      <t>Sihtrühmadega seotud kulud</t>
    </r>
    <r>
      <rPr>
        <strike/>
        <sz val="12"/>
        <rFont val="Times New Roman"/>
        <family val="1"/>
        <charset val="186"/>
      </rPr>
      <t xml:space="preserve"> </t>
    </r>
  </si>
  <si>
    <t xml:space="preserve">EL avalikustamise kulud </t>
  </si>
  <si>
    <t>5. Sihtrühmaga seotud kulud</t>
  </si>
  <si>
    <t>3. Seadmed/kinnisvara</t>
  </si>
  <si>
    <t>IV</t>
  </si>
  <si>
    <t>Maksetaotlus</t>
  </si>
  <si>
    <t>(nimi, allkiri)</t>
  </si>
  <si>
    <t>Projekti periood:</t>
  </si>
  <si>
    <r>
      <t xml:space="preserve">Projekti tegelikud kulud </t>
    </r>
    <r>
      <rPr>
        <i/>
        <sz val="12"/>
        <color theme="1"/>
        <rFont val="Times New Roman"/>
        <family val="1"/>
        <charset val="186"/>
      </rPr>
      <t>(tabelisse lisada ridasid vastavalt kuludokumentide arvule)</t>
    </r>
  </si>
  <si>
    <t>2.2.</t>
  </si>
  <si>
    <t>6. Muud otsesed kulud</t>
  </si>
  <si>
    <t>Tegelikud kulud kokku</t>
  </si>
  <si>
    <t>Tabel 1. Projekti maksumus ja kulud allikate lõikes (EUR)</t>
  </si>
  <si>
    <t>Projekti kavandatud kulud</t>
  </si>
  <si>
    <t>Projektijuht</t>
  </si>
  <si>
    <t>Projekti sekretär-raamatupidaja</t>
  </si>
  <si>
    <t>Projekti raamatupidaja</t>
  </si>
  <si>
    <t>Õpperuumid Tallinnas</t>
  </si>
  <si>
    <t xml:space="preserve">Pastakad </t>
  </si>
  <si>
    <t>Vihikud</t>
  </si>
  <si>
    <t>keeleõppe koordinaator</t>
  </si>
  <si>
    <t>Lastehoiuteenus</t>
  </si>
  <si>
    <t>Õppijate transpordikulu</t>
  </si>
  <si>
    <t>Tõlketeenus</t>
  </si>
  <si>
    <t>Projekti toimumise jooksul osalejate ühistranspordi kasutamise kulude hüvitamine, hinnanguline sõidukulu 2 €/kord, ca 50 korda koolituse vältel 5 osalejale</t>
  </si>
  <si>
    <t>Plakatid koolituskohtadesse</t>
  </si>
  <si>
    <t>Koolitusmatejal sihtrühmale praktilisteks tegevusteks (sh sissepääsupiletid)</t>
  </si>
  <si>
    <t>Koolitajate koostööseminarid</t>
  </si>
  <si>
    <t>Õppematerjalide ja testide koostamine ja parendamine</t>
  </si>
  <si>
    <t>Õppetehnika</t>
  </si>
  <si>
    <t>Koolitajate töötasu</t>
  </si>
  <si>
    <t>Koolitusassistendid kohapeal</t>
  </si>
  <si>
    <t>Koolitajate koostööseminar</t>
  </si>
  <si>
    <t>Õpperuumid väljaspool Tallinnat</t>
  </si>
  <si>
    <t>Koolitusmaterjalid</t>
  </si>
  <si>
    <t>Aktiivtegevused keeleõppes, ca 50 tundi inimese kohta, maksumus hinnanguliselt 0,8 € ühe õppija ühe koolitustunni kohta, 100 in</t>
  </si>
  <si>
    <t>Esinejatasu koostööseminaridel</t>
  </si>
  <si>
    <t>Eesti keele õpe rahvusvahelise kaitse saajatele 2020-2022</t>
  </si>
  <si>
    <t>01.04.2020-31.12.2022</t>
  </si>
  <si>
    <t>Teepauside kulu</t>
  </si>
  <si>
    <t>Tee jms kulu. Hinnanguliselt 40 € kuus</t>
  </si>
  <si>
    <t>Õpikud, printimine, paljundamine jm õppetööks vajalikud materjalid ja vahendid, ühe õppija kohta 40 €, 100 in</t>
  </si>
  <si>
    <t>Projektijuhi, koordinaatori, sekretäri, tõlgi, esinejate ja assistentide transpordi, toitlustus- ja majutuskulu</t>
  </si>
  <si>
    <t>Isikliku transpordi kasutamise hüvitamine 0,3 eurot/km või sõidukulud ühistranspordis, vajadusel majutus ja toitlustus</t>
  </si>
  <si>
    <t>1.1</t>
  </si>
  <si>
    <t>1.2</t>
  </si>
  <si>
    <t>1.3</t>
  </si>
  <si>
    <t>2.1</t>
  </si>
  <si>
    <t>2.2</t>
  </si>
  <si>
    <t>3.1</t>
  </si>
  <si>
    <t>3.2</t>
  </si>
  <si>
    <t>3.3</t>
  </si>
  <si>
    <t>86m2 3 õpperuumi Viimsi 55</t>
  </si>
  <si>
    <t>Vajadusel rendi maksmine 300 tundi x 20€</t>
  </si>
  <si>
    <t>4.1</t>
  </si>
  <si>
    <t>4.2</t>
  </si>
  <si>
    <t>4.3</t>
  </si>
  <si>
    <t>5.1</t>
  </si>
  <si>
    <t>5.2</t>
  </si>
  <si>
    <t>5.3</t>
  </si>
  <si>
    <t>5.4</t>
  </si>
  <si>
    <t>5.5</t>
  </si>
  <si>
    <t>5.6</t>
  </si>
  <si>
    <t>5.7</t>
  </si>
  <si>
    <t>5.8</t>
  </si>
  <si>
    <t>5.9</t>
  </si>
  <si>
    <t>5.10</t>
  </si>
  <si>
    <t>6.1</t>
  </si>
  <si>
    <t>6.2</t>
  </si>
  <si>
    <t>6.3</t>
  </si>
  <si>
    <t>Lisa 2</t>
  </si>
  <si>
    <t>Toetuslepingu juurde</t>
  </si>
  <si>
    <t>Eelmakse</t>
  </si>
  <si>
    <t>I vahemakse</t>
  </si>
  <si>
    <t>II vahemakse</t>
  </si>
  <si>
    <t>III vahemakse</t>
  </si>
  <si>
    <t>4.1.1.</t>
  </si>
  <si>
    <t>4.1.2.</t>
  </si>
  <si>
    <t>4.1.3.</t>
  </si>
  <si>
    <t>4.1.4.</t>
  </si>
  <si>
    <t>Tabel 3. Projekti detailne eelarve (EUR)</t>
  </si>
  <si>
    <t xml:space="preserve">Tabel 3. Toetuse saaja kinnitus </t>
  </si>
  <si>
    <t>Aruandlusperioodi 01/04/2020 - 31/12/2020 kulud</t>
  </si>
  <si>
    <t>Aruandlusperioodi 01/01/2021 - 30/09/2021 kulud</t>
  </si>
  <si>
    <t>Aruandlusperioodi 01/10/2021 - 30/04/2022 kulud</t>
  </si>
  <si>
    <t>Aruandlusperioodi 01/05/2022 - 31/12/2022 kulud</t>
  </si>
  <si>
    <t xml:space="preserve">Tegelikud kulud kokku </t>
  </si>
  <si>
    <t>SA Tartu Rahvaülikool</t>
  </si>
  <si>
    <t>AMIF2020-1</t>
  </si>
  <si>
    <t>tööleping. 33 kuud 680 eurot kuus brutotasuna, töömaht 16 tundi nädalas (0,4 koormusega ametikoht), lisaks töötasumaksud</t>
  </si>
  <si>
    <t>tööleping. 33 kuud 270 eurot kuus brutotasuna, töömaht 8 tundi nädalas (0,2 koormusega ametikoht), lisaks töötasumaksud</t>
  </si>
  <si>
    <t>tööleping. 33 kuud 390 eurot kuus brutotasuna, töömaht 12 tundi nädalas (0,3 koormusega ametikoht), lisaks töötasumaksud.</t>
  </si>
  <si>
    <t>Koolitajate transpordikulu koolituskohta ja koostööseminaridele</t>
  </si>
  <si>
    <t>Isikliku transpordi kasutamise hüvitamine 0,3 eurot/km või sõidukulud ühistranspordis. Koolituskohta (erandkorras, näiteks töökohapõhises õppes) hinnanguline kulu 10 € 1 kord, 50 korda kokku 500 €,  3 seminari, hinnanguline kulu 25 € 1 osaleja 1 seminar, 16 koolitajat</t>
  </si>
  <si>
    <t>Soetatakse 2 sülearvutit, 1 dataprojektor, 1 dokumendi kaamera.</t>
  </si>
  <si>
    <t>Logodega pastakate soetamine  sihtgrupile ja avalikustamise eesmärgil, 0,8 €/tk</t>
  </si>
  <si>
    <t>Logodega vihikute soetamine  sihtgrupile ja avalikustamise eesmärgil, 1 euro/tk</t>
  </si>
  <si>
    <t>Sisuline töö koolitajate ja õppijatega. Tööleping. 33 kuud 800 eurot kuus brutotasuna, töömaht 20 tundi nädalas (0,5 koormusega ametikoht), lisaks töötasumaksud</t>
  </si>
  <si>
    <t xml:space="preserve">Hinnanguline töömaht kokku Tallinnas ja mujal piirkondades väljapool Tartut 1400 tundi. Käsunduslepingu alusel 7,50 €/h, lisaks töötasumaksud. Pronoosime, et tekib vajadus kuni 3 assistendi kaasamiseks. </t>
  </si>
  <si>
    <t>A1-A2-B1 tasemel õppematerjalide täiendamine, B1-tase testi koostamine õpetajate poolt. Käsundusleping 45 tundi x 17 eurot, lisaks tööjõumaksud</t>
  </si>
  <si>
    <t>Hinnanguline tundide maht 250, tasu lapsehoidjale käsunduslepingu alusel, 6 €/h, lisaks töötasumaksud</t>
  </si>
  <si>
    <t>Õppijatele keeleõppe korralduse ja eesmärkide selgitamiseks, õppijate vajaduste mõistmiseks ning tagasiside andmiseks. Käsunduslepingu alusel 30 €/h, lisaks töötasumaksud</t>
  </si>
  <si>
    <t>Umbes 16 keeleõppe läbiviijat. Käsunduslepingu alusel 19 € tund, lisaks töötasumaksud</t>
  </si>
  <si>
    <t>Sisaldab ruumide renti, toitlustust, majutust, esitlustehnika kasutamist jm 2-päevasel koostööseminaril 20le (sh koolitajad, esineja, meeskonnaliikmed), osaleja kohta 150 €</t>
  </si>
  <si>
    <t>Sisaldab ruumide renti, toitlustust,esitlustehnika kasutamist jm 20le (sh koolitajad, esineja, meeskonnaliikmed), osaleja kohta 30 €</t>
  </si>
  <si>
    <t>Igal seminaril 1 esineja, kokku 3 esinejat-koolitajat, arve või käsunduslepingu alusel  300€ esineja/koolitaja, sisaldab tööjõumakse</t>
  </si>
  <si>
    <t>Aruandlusperioodi 01/01/2021 - 30/09/2021 kulud kokku</t>
  </si>
  <si>
    <t>Aruandlusperioodi 01/04/2020 - 31/12/2020 kulud kokku</t>
  </si>
  <si>
    <t>Aruandlusperioodi 01/10/2021 - 30/04/2022 kulud kokku</t>
  </si>
  <si>
    <t>Aruandlusperioodi 01/05/2022 - 31/12/2022 kulud kokku</t>
  </si>
  <si>
    <t xml:space="preserve"> Toetuse saaja: SA Tartu Rahvaülikool</t>
  </si>
  <si>
    <t>Projekti pealkiri: Eesti keele õpe rahvusvahelise kaitse saajatele 2020-2022</t>
  </si>
  <si>
    <t>Projekti tunnus: AMIF2020-1</t>
  </si>
  <si>
    <t>Projekti tunnus:</t>
  </si>
  <si>
    <t>Projekti nimi:</t>
  </si>
  <si>
    <t>5.5.</t>
  </si>
  <si>
    <t>Õppeks vajaliku veebikeskkonna Quizlet kasutusõiguse ostu hüvitamine Terje Kruusimaale.</t>
  </si>
  <si>
    <t>Iduleht OÜ</t>
  </si>
  <si>
    <t>arve</t>
  </si>
  <si>
    <t>20_16</t>
  </si>
  <si>
    <t>Õpikute "Naljaga pooleks" tellimine</t>
  </si>
  <si>
    <t>9_L</t>
  </si>
  <si>
    <t xml:space="preserve">Korraldus </t>
  </si>
  <si>
    <t>Virumaa Näitused OÜ</t>
  </si>
  <si>
    <t>98_2020</t>
  </si>
  <si>
    <t xml:space="preserve">tõlketeenus </t>
  </si>
  <si>
    <t>PT Mikro OÜ</t>
  </si>
  <si>
    <t>õppetehnika soetamine</t>
  </si>
  <si>
    <t>Keeleõppe koordinaator</t>
  </si>
  <si>
    <t>Kiri-Mari Kirjastus OÜ</t>
  </si>
  <si>
    <t>1454</t>
  </si>
  <si>
    <t>õpikute L nagu Lugemik ja E nagu eesti tellimine</t>
  </si>
  <si>
    <t>TervisEST OÜ</t>
  </si>
  <si>
    <t>37400-LV111</t>
  </si>
  <si>
    <t>esmaabikomplekt Vilmsi 55 õppeklassi</t>
  </si>
  <si>
    <t>korraldus</t>
  </si>
  <si>
    <t>11-L</t>
  </si>
  <si>
    <t>arvutid, data, dokumendikaamera</t>
  </si>
  <si>
    <t>Kaupmees&amp;CO AS</t>
  </si>
  <si>
    <t>SA0985340</t>
  </si>
  <si>
    <t>Seminarikulud 19.06.20</t>
  </si>
  <si>
    <t>KD Print OÜ</t>
  </si>
  <si>
    <t>202000466</t>
  </si>
  <si>
    <t>õppematerjalide väljaprint</t>
  </si>
  <si>
    <t>Siin&amp;Sääl OÜ</t>
  </si>
  <si>
    <t>2020007</t>
  </si>
  <si>
    <t>14-L</t>
  </si>
  <si>
    <t xml:space="preserve">19.6 seminari sõidukulude hüvitamine Merle Taggu </t>
  </si>
  <si>
    <t xml:space="preserve">19.6 seminari sõidukulude hüvitamine Tiiu Mihelson </t>
  </si>
  <si>
    <t>19.6 seminari sõidukulude hüvitamine Aive Mandel</t>
  </si>
  <si>
    <t>19.6 seminari sõidukulude hüvitamine Sirle Võtti</t>
  </si>
  <si>
    <t>13-L</t>
  </si>
  <si>
    <t>Riigi Kinnisvara AS</t>
  </si>
  <si>
    <t>1800100371</t>
  </si>
  <si>
    <t>1800100629</t>
  </si>
  <si>
    <t>Telia Eesti AS</t>
  </si>
  <si>
    <t>720202003342490</t>
  </si>
  <si>
    <t>Vilmsi 55 internet</t>
  </si>
  <si>
    <t>MP-reklaamtrükk OÜ</t>
  </si>
  <si>
    <t>200329</t>
  </si>
  <si>
    <t>logodega pastapliiatsid sihtgrupile jagamiseks</t>
  </si>
  <si>
    <t>15-L</t>
  </si>
  <si>
    <t>16-L</t>
  </si>
  <si>
    <t>8202003844841</t>
  </si>
  <si>
    <t>Sulemees OÜ</t>
  </si>
  <si>
    <t>Õpikute "Ma õpin eesti keelt" I ja II osa väljaprintide tellimine</t>
  </si>
  <si>
    <t>Zoom Video Communications Inc.</t>
  </si>
  <si>
    <t>INV19731471</t>
  </si>
  <si>
    <t>INV24872723</t>
  </si>
  <si>
    <t>INV30021440</t>
  </si>
  <si>
    <t>INV35127532</t>
  </si>
  <si>
    <t>1800102967</t>
  </si>
  <si>
    <t>1800103739</t>
  </si>
  <si>
    <t>9202004354551</t>
  </si>
  <si>
    <t>osaline. kogu arve summa 286,14</t>
  </si>
  <si>
    <t>osaline. kogu arve summa 212,61</t>
  </si>
  <si>
    <t>13.07 kontakttunni läbiviimiseks sõidukulude hüvitamine Merle Taggu Covid-19</t>
  </si>
  <si>
    <t>27.07 kontakttunni läbiviimiseks sõidukulude hüvitamine Merle Taggu Covid-19</t>
  </si>
  <si>
    <t>e-õppeks veebikeskkonna kasutajakonto tellimine Covid-19</t>
  </si>
  <si>
    <t>INV40284592</t>
  </si>
  <si>
    <t>22-L</t>
  </si>
  <si>
    <t>Rahva Raamat AS</t>
  </si>
  <si>
    <t>KA20060225</t>
  </si>
  <si>
    <t xml:space="preserve">Õpikute  tellimine </t>
  </si>
  <si>
    <t>1800104478</t>
  </si>
  <si>
    <t>1600006076</t>
  </si>
  <si>
    <t>1600006075</t>
  </si>
  <si>
    <t>kreeditarve arvele 1800102697</t>
  </si>
  <si>
    <t>kreeditarve arvele 1800101403</t>
  </si>
  <si>
    <t>1495</t>
  </si>
  <si>
    <t>24-L</t>
  </si>
  <si>
    <t>12.09 kontakttunni läbiviimiseks sõidukulude hüvitamine Merle Taggu Covid-19</t>
  </si>
  <si>
    <t>osaline. kogu arve summa 186,33</t>
  </si>
  <si>
    <t>osaline. kogu arve summa 225,82</t>
  </si>
  <si>
    <t>Kirjatark OÜ</t>
  </si>
  <si>
    <t>2300</t>
  </si>
  <si>
    <t>1800105582</t>
  </si>
  <si>
    <t>BDP Eesti OÜ</t>
  </si>
  <si>
    <t>171308</t>
  </si>
  <si>
    <t xml:space="preserve">koopiapaber </t>
  </si>
  <si>
    <t>Kingivabrik OÜ</t>
  </si>
  <si>
    <t>4073</t>
  </si>
  <si>
    <t>logodega vihikud sihtgrupile jagamiseks</t>
  </si>
  <si>
    <t>1800106919</t>
  </si>
  <si>
    <t>11202005390307</t>
  </si>
  <si>
    <t>osaline. kogu arve summa 223,77</t>
  </si>
  <si>
    <t>Tartu Rahvaülikool SA</t>
  </si>
  <si>
    <t>õiend</t>
  </si>
  <si>
    <t>30-L</t>
  </si>
  <si>
    <t xml:space="preserve">kulude hübitamine Merle Taggule praktilise kontakttunni läbiviimiseks 17.10.2020 </t>
  </si>
  <si>
    <t>INV52847739</t>
  </si>
  <si>
    <t>Pireka Eesti OÜ</t>
  </si>
  <si>
    <t>124278</t>
  </si>
  <si>
    <t xml:space="preserve"> Covid-19 kaitse- ja des.vahendid tundides kasutamiseks</t>
  </si>
  <si>
    <t>33-L</t>
  </si>
  <si>
    <t>osaline. kogu arve summa 233,85</t>
  </si>
  <si>
    <t>1800108757</t>
  </si>
  <si>
    <t>Eesti Rahvusraamatukogu</t>
  </si>
  <si>
    <t>10622586</t>
  </si>
  <si>
    <t>10623256</t>
  </si>
  <si>
    <t>digitaalsete õppematerjalide tellimine</t>
  </si>
  <si>
    <t>Mk.nr.</t>
  </si>
  <si>
    <t>Tasumise kuupäev</t>
  </si>
  <si>
    <t>Tasumise kuup.</t>
  </si>
  <si>
    <t>2.1.1.</t>
  </si>
  <si>
    <t>2.1.2.</t>
  </si>
  <si>
    <t>?</t>
  </si>
  <si>
    <t>2.1.3.</t>
  </si>
  <si>
    <t>2.2.1.</t>
  </si>
  <si>
    <t>2.2.2.</t>
  </si>
  <si>
    <t>2.2.3.</t>
  </si>
  <si>
    <t>2.2.4.</t>
  </si>
  <si>
    <t>2.2.5.</t>
  </si>
  <si>
    <t>2.2.6.</t>
  </si>
  <si>
    <t>2.2.7.</t>
  </si>
  <si>
    <t>3.1.1.</t>
  </si>
  <si>
    <t>3.1.2.</t>
  </si>
  <si>
    <t>3.2.1.</t>
  </si>
  <si>
    <t>3.2.2.</t>
  </si>
  <si>
    <t>6.2.2.</t>
  </si>
  <si>
    <t>3.2.3.</t>
  </si>
  <si>
    <t>3.2.4.</t>
  </si>
  <si>
    <t>3.2.5.</t>
  </si>
  <si>
    <t>3.2.6.</t>
  </si>
  <si>
    <t>3.2.7.</t>
  </si>
  <si>
    <t>3.2.8.</t>
  </si>
  <si>
    <t>3.2.9.</t>
  </si>
  <si>
    <t>3.2.10.</t>
  </si>
  <si>
    <t>3.2.11.</t>
  </si>
  <si>
    <t>3.2.12.</t>
  </si>
  <si>
    <t>3.2.13.</t>
  </si>
  <si>
    <t>3.2.14.</t>
  </si>
  <si>
    <t>3.2.15.</t>
  </si>
  <si>
    <t>3.2.19.</t>
  </si>
  <si>
    <t>3.2.17.</t>
  </si>
  <si>
    <t>3.2.16.</t>
  </si>
  <si>
    <t>3.2.18.</t>
  </si>
  <si>
    <t>Dokument kaustast puudu</t>
  </si>
  <si>
    <t>3.2.20.</t>
  </si>
  <si>
    <t>3.2.21.</t>
  </si>
  <si>
    <t>3.2.22.</t>
  </si>
  <si>
    <t>3.3.1.</t>
  </si>
  <si>
    <t>4.3.1.</t>
  </si>
  <si>
    <t>5.4.1.</t>
  </si>
  <si>
    <t>5.4.2.</t>
  </si>
  <si>
    <t>5.4.3.</t>
  </si>
  <si>
    <t>5.4.4.</t>
  </si>
  <si>
    <t>5.4.5.</t>
  </si>
  <si>
    <t>5.4.6.</t>
  </si>
  <si>
    <t>5.4.7.</t>
  </si>
  <si>
    <t>5.4.8.</t>
  </si>
  <si>
    <t>5.4.9.</t>
  </si>
  <si>
    <t>5.4.10.</t>
  </si>
  <si>
    <t>5.4.11.</t>
  </si>
  <si>
    <t>5.4.12.</t>
  </si>
  <si>
    <t>5.4.13.</t>
  </si>
  <si>
    <t>5.4.14.</t>
  </si>
  <si>
    <t>5.4.15.</t>
  </si>
  <si>
    <t>5.4.16.</t>
  </si>
  <si>
    <t>5.4.17.</t>
  </si>
  <si>
    <t>5.4.18.</t>
  </si>
  <si>
    <t>5.4.19.</t>
  </si>
  <si>
    <t>5.5.1.</t>
  </si>
  <si>
    <t>5.9.1.</t>
  </si>
  <si>
    <t>6.2.1.</t>
  </si>
  <si>
    <t>1.1. Ingrid Leinus -TL 17 lisa XII projektujuhi töötasu</t>
  </si>
  <si>
    <t>1.1.1.</t>
  </si>
  <si>
    <t>Palgaarvestus aprill, 2020</t>
  </si>
  <si>
    <t>1.1.2.</t>
  </si>
  <si>
    <t>1.2.1.</t>
  </si>
  <si>
    <t>1.2.2.</t>
  </si>
  <si>
    <t>1.3. Mari Preem TL.     - raamatupidaja töötasu</t>
  </si>
  <si>
    <t>1.3.1.</t>
  </si>
  <si>
    <t>1.3.2.</t>
  </si>
  <si>
    <t>1.4. Ingrid Leinus - projektijuhi töötasu</t>
  </si>
  <si>
    <t>1.4.1.</t>
  </si>
  <si>
    <t>1.4.2.</t>
  </si>
  <si>
    <t>Palgaarvestus mai, 2020</t>
  </si>
  <si>
    <t>1.5.1.</t>
  </si>
  <si>
    <t>1.5.2.</t>
  </si>
  <si>
    <t>1.6. Mari Preem   - raamatupidaja töötasu</t>
  </si>
  <si>
    <t>1.6.1.</t>
  </si>
  <si>
    <t>1.6.2.</t>
  </si>
  <si>
    <t>1.7. Ingrid Leinus - projektijuhi töötasu</t>
  </si>
  <si>
    <t>1.7.1.</t>
  </si>
  <si>
    <t>1.7.2.</t>
  </si>
  <si>
    <t>Palgaarvestus juuni, 2020</t>
  </si>
  <si>
    <t>1.8.1.</t>
  </si>
  <si>
    <t>1.8.2.</t>
  </si>
  <si>
    <t>1.9. Mari Preem   - raamatupidaja töötasu</t>
  </si>
  <si>
    <t>1.9.1.</t>
  </si>
  <si>
    <t>1.9.2.</t>
  </si>
  <si>
    <t>1.10. Ingrid Leinus - projektijuhi töötasu</t>
  </si>
  <si>
    <t>1.10.1.</t>
  </si>
  <si>
    <t>1.10.2.</t>
  </si>
  <si>
    <t>Palgaarvestus juuli, 2020</t>
  </si>
  <si>
    <t>1.11.1.</t>
  </si>
  <si>
    <t>1.11.2.</t>
  </si>
  <si>
    <t>1.12. Mari Preem   - raamatupidaja töötasu</t>
  </si>
  <si>
    <t>1.12.1.</t>
  </si>
  <si>
    <t>1.12.2.</t>
  </si>
  <si>
    <t>1.13.1.</t>
  </si>
  <si>
    <t>1.13.2.</t>
  </si>
  <si>
    <t>Palgaarvestus august, 2020</t>
  </si>
  <si>
    <t>1.14.1.</t>
  </si>
  <si>
    <t>1.14.2.</t>
  </si>
  <si>
    <t>1.15. Mari Preem   - raamatupidaja töötasu</t>
  </si>
  <si>
    <t>1.15.1.</t>
  </si>
  <si>
    <t>1.15.2.</t>
  </si>
  <si>
    <t>1.13. Ingrid Leinus - projektijuhi töötasu</t>
  </si>
  <si>
    <t>1.16. Ingrid Leinus - projektijuhi töötasu</t>
  </si>
  <si>
    <t>1.16.1.</t>
  </si>
  <si>
    <t>1.16.2.</t>
  </si>
  <si>
    <t>Palgaarvestus september, 2020</t>
  </si>
  <si>
    <t>1.17.1.</t>
  </si>
  <si>
    <t>1.17.2.</t>
  </si>
  <si>
    <t>1.18. Mari Preem   - raamatupidaja töötasu</t>
  </si>
  <si>
    <t>1.18.1.</t>
  </si>
  <si>
    <t>1.18.2.</t>
  </si>
  <si>
    <t>1.19. Ingrid Leinus - projektijuhi töötasu</t>
  </si>
  <si>
    <t>1.19.1.</t>
  </si>
  <si>
    <t>1.19.2.</t>
  </si>
  <si>
    <t>Palgaarvestus oktoober, 2020</t>
  </si>
  <si>
    <t>1.20.1.</t>
  </si>
  <si>
    <t>1.20.2.</t>
  </si>
  <si>
    <t>1.21. Mari Preem   - raamatupidaja töötasu</t>
  </si>
  <si>
    <t>1.21.1.</t>
  </si>
  <si>
    <t>1.21.2.</t>
  </si>
  <si>
    <t>5.2.1.Tiina Jääger koolitusassitent KL nr.12</t>
  </si>
  <si>
    <t>5.2.1.1.</t>
  </si>
  <si>
    <t>202007</t>
  </si>
  <si>
    <t>5.2.1.2.</t>
  </si>
  <si>
    <t>5.2.2.Tiina Jääger koolitusassitent KL nr.12</t>
  </si>
  <si>
    <t>202008</t>
  </si>
  <si>
    <t>5.2.2.1.</t>
  </si>
  <si>
    <t>5.2.2.2.</t>
  </si>
  <si>
    <t>5.2.3.Tiina Jääger koolitusassitent KL nr.12</t>
  </si>
  <si>
    <t>5.2.3.1.</t>
  </si>
  <si>
    <t>202009</t>
  </si>
  <si>
    <t>5.2.4. Külli Kuri koolitusassistent KL. nr.11</t>
  </si>
  <si>
    <t>5.2.4.1.</t>
  </si>
  <si>
    <t>5.2.4.2.</t>
  </si>
  <si>
    <t>5.2.5.Tiina Jääger koolitusassitent KL nr.12</t>
  </si>
  <si>
    <t>5.2.5.1.</t>
  </si>
  <si>
    <t>202010</t>
  </si>
  <si>
    <t>5.2.5.2.</t>
  </si>
  <si>
    <t>5.2.6.Tiina Jääger koolitusassitent KL nr.12</t>
  </si>
  <si>
    <t>5.2.6.1.</t>
  </si>
  <si>
    <t>5.2.6.2.</t>
  </si>
  <si>
    <t>202011</t>
  </si>
  <si>
    <t>5.2.7. Külli Kuri koolitusassistent KL. nr.11</t>
  </si>
  <si>
    <t>5.2.7.1.</t>
  </si>
  <si>
    <t>5.2.7.2.</t>
  </si>
  <si>
    <t>5.2.8.Tiina Jääger koolitusassitent KL nr.12</t>
  </si>
  <si>
    <t>5.2.8.1.</t>
  </si>
  <si>
    <t>5.2.8.2.</t>
  </si>
  <si>
    <t>202012</t>
  </si>
  <si>
    <t>5.10.1. Aive Mandel keeleõpetaja Tartu õppekohas KL nr.2</t>
  </si>
  <si>
    <t>5.10.1.1.</t>
  </si>
  <si>
    <t>5.10.1.2.</t>
  </si>
  <si>
    <t>5.10.2. Külli Kuri keeleõpetaja Tallina õppekohas KL nr.3</t>
  </si>
  <si>
    <t>5.10.2.1.</t>
  </si>
  <si>
    <t>5.10.2.2.</t>
  </si>
  <si>
    <t>202005</t>
  </si>
  <si>
    <t>5.10.3. Gunnel Koba keeleõpetaja Tallinna õppekohas KL nr.6</t>
  </si>
  <si>
    <t>5.10.3.1.</t>
  </si>
  <si>
    <t>5.10.3.2.</t>
  </si>
  <si>
    <t>5.10.4. Eveli Torma keeleõpetaja Tallinna õppekohas KL nr.7</t>
  </si>
  <si>
    <t>5.10.4.1.</t>
  </si>
  <si>
    <t>5.10.4.2.</t>
  </si>
  <si>
    <t>5.10.5. Merle Taggu keeleõpetaja Pärnu õppekohas KL nr.5</t>
  </si>
  <si>
    <t>5.10.5.1.</t>
  </si>
  <si>
    <t>5.10.5.2.</t>
  </si>
  <si>
    <t>5.10.6.2.</t>
  </si>
  <si>
    <t>5.10.6. Sirle Võtti keeleõpetaja Türi õppekohas KL nr.4</t>
  </si>
  <si>
    <t>5.10.6.1.</t>
  </si>
  <si>
    <t>5.10.7. Tiiu Mihelson keeleõpetaja Haapsalu õppekohas KL nr.1</t>
  </si>
  <si>
    <t>5.10.7.1.</t>
  </si>
  <si>
    <t>5.10.7.2.</t>
  </si>
  <si>
    <t>5.10.8. Aive Mandel keeleõpetaja Tartu õppekohas KL nr.2</t>
  </si>
  <si>
    <t>5.10.8.1.</t>
  </si>
  <si>
    <t>5.10.8.2.</t>
  </si>
  <si>
    <t>202006</t>
  </si>
  <si>
    <t>5.10.9. Külli Kuri keeleõpetaja Tallina õppekohas KL nr.3</t>
  </si>
  <si>
    <t>5.10.9.1.</t>
  </si>
  <si>
    <t>5.10.9.2.</t>
  </si>
  <si>
    <t>5.10.10. Gunnel Koba keeleõpetaja Tallinna õppekohas KL nr.6</t>
  </si>
  <si>
    <t>5.10.10.1.</t>
  </si>
  <si>
    <t>5.10.10.2.</t>
  </si>
  <si>
    <t>5.10.11.1.</t>
  </si>
  <si>
    <t>5.10.11.2.</t>
  </si>
  <si>
    <t>5.10.12. Merle Taggu keeleõpetaja Pärnu õppekohas KL nr.5</t>
  </si>
  <si>
    <t>5.10.12.1.</t>
  </si>
  <si>
    <t>5.10.12.2.</t>
  </si>
  <si>
    <t>5.10.13. Sirle Võtti keeleõpetaja Türi õppekohas KL nr.4</t>
  </si>
  <si>
    <t>5.10.13.1.</t>
  </si>
  <si>
    <t>5.10.13.2.</t>
  </si>
  <si>
    <t>5.10.14. Tiiu Mihelson keeleõpetaja Haapsalu õppekohas KL nr.1</t>
  </si>
  <si>
    <t>5.10.14.1.</t>
  </si>
  <si>
    <t>5.10.14.2.</t>
  </si>
  <si>
    <t>5.10.15. Aive Mandel keeleõpetaja Tartu õppekohas KL nr.2</t>
  </si>
  <si>
    <t>5.10.15.1.</t>
  </si>
  <si>
    <t>5.10.15.2.</t>
  </si>
  <si>
    <t>5.10.16. Külli Kuri keeleõpetaja Tallina õppekohas KL nr.3</t>
  </si>
  <si>
    <t>5.10.16.1.</t>
  </si>
  <si>
    <t>5.10.16.2.</t>
  </si>
  <si>
    <t>5.10.17. Gunnel Koba keeleõpetaja Tallinna õppekohas KL nr.6</t>
  </si>
  <si>
    <t>5.10.17.1.</t>
  </si>
  <si>
    <t>5.10.17.2.</t>
  </si>
  <si>
    <t>5.10.18.1.</t>
  </si>
  <si>
    <t>5.10.18.2.</t>
  </si>
  <si>
    <t>5.10.19. Merle Taggu keeleõpetaja Pärnu õppekohas KL nr.5</t>
  </si>
  <si>
    <t>5.10.19.1.</t>
  </si>
  <si>
    <t>5.10.19.2.</t>
  </si>
  <si>
    <t>5.10.20. Raivo Riim keeleõpetaja Rakvere õppekohas KL nr.8</t>
  </si>
  <si>
    <t>5.10.20.1.</t>
  </si>
  <si>
    <t>5.10.20.2.</t>
  </si>
  <si>
    <t>5.10.21. Sirle Võtti keeleõpetaja Türi õppekohas KL nr.4</t>
  </si>
  <si>
    <t>5.10.21.1.</t>
  </si>
  <si>
    <t>5.10.21.2.</t>
  </si>
  <si>
    <t>5.10.22. Aive Mandel keeleõpetaja Tartu õppekohas KL nr.2</t>
  </si>
  <si>
    <t>5.10.22.1.</t>
  </si>
  <si>
    <t>5.10.22.2.</t>
  </si>
  <si>
    <t>5.10.23. Külli Kuri keeleõpetaja Tallina õppekohas KL nr.3</t>
  </si>
  <si>
    <t>5.10.23.1.</t>
  </si>
  <si>
    <t>5.10.23.2.</t>
  </si>
  <si>
    <t>5.10.24. Gunnel Koba keeleõpetaja Tallinna õppekohas KL nr.6</t>
  </si>
  <si>
    <t>5.10.24.1.</t>
  </si>
  <si>
    <t>5.10.24.2.</t>
  </si>
  <si>
    <t>5.10.25. Merle Taggu keeleõpetaja Pärnu õppekohas KL nr.5</t>
  </si>
  <si>
    <t>5.10.25.1</t>
  </si>
  <si>
    <t>5.10.25.2.</t>
  </si>
  <si>
    <t>5.10.26. Raivo Riim keeleõpetaja Rakvere õppekohas KL nr.8</t>
  </si>
  <si>
    <t>5.10.26.1.</t>
  </si>
  <si>
    <t>5.10.26.2.</t>
  </si>
  <si>
    <t>5.10.27. Sirle Võtti keeleõpetaja Türi õppekohas KL nr.4</t>
  </si>
  <si>
    <t>5.10.27.1.</t>
  </si>
  <si>
    <t>5.10.27.2.</t>
  </si>
  <si>
    <t>5.10.28. Tiiu Mihelson keeleõpetaja Haapsalu õppekohas KL nr.1</t>
  </si>
  <si>
    <t>5.10.28.1.</t>
  </si>
  <si>
    <t>5.10.28.2.</t>
  </si>
  <si>
    <t>5.10.29. Aive Mandel keeleõpetaja Tartu õppekohas KL nr.2</t>
  </si>
  <si>
    <t>5.10.29.1.</t>
  </si>
  <si>
    <t>5.10.29.2.</t>
  </si>
  <si>
    <t>5.10.30. Liina Leemet keeleõpetaja Tartu õppekohas KL nr.13</t>
  </si>
  <si>
    <t>5.10.30.1.</t>
  </si>
  <si>
    <t>5.10.30.2.</t>
  </si>
  <si>
    <t>5.10.31. Heli Noor keeleõpetaja Tartu õppekohas KL nr.14</t>
  </si>
  <si>
    <t>5.10.31.1.</t>
  </si>
  <si>
    <t>5.10.31.2.</t>
  </si>
  <si>
    <t>5.10.32.1.</t>
  </si>
  <si>
    <t>5.10.32.2.</t>
  </si>
  <si>
    <t>5.10.33. Külli Kuri keeleõpetaja Tallina õppekohas KL nr.3</t>
  </si>
  <si>
    <t>5.10.33.1.</t>
  </si>
  <si>
    <t>5.10.33.2.</t>
  </si>
  <si>
    <t>5.10.34. Kristiina Bernhardt keeleõpetaja Tallinna õppekohas KL nr.10</t>
  </si>
  <si>
    <t>5.10.34.1.</t>
  </si>
  <si>
    <t>5.10.34.2.</t>
  </si>
  <si>
    <t>5.10.35. Merle Taggu keeleõpetaja Pärnu õppekohas KL nr.5</t>
  </si>
  <si>
    <t>5.10.35.1.</t>
  </si>
  <si>
    <t>5.10.35.2.</t>
  </si>
  <si>
    <t>5.10.36. Raivo Riim keeleõpetaja Rakvere õppekohas KL nr.8</t>
  </si>
  <si>
    <t>5.10.36.1.</t>
  </si>
  <si>
    <t>5.10.36.2.</t>
  </si>
  <si>
    <t>5.10.37. Sirle Võtti keeleõpetaja Türi õppekohas KL nr.4</t>
  </si>
  <si>
    <t>5.10.37.1.</t>
  </si>
  <si>
    <t>5.10.37.2.</t>
  </si>
  <si>
    <t>5.10.38. Tiiu Mihelson keeleõpetaja Haapsalu õppekohas KL nr.1</t>
  </si>
  <si>
    <t>5.10.38.1.</t>
  </si>
  <si>
    <t>5.10.38.2.</t>
  </si>
  <si>
    <t>5.10.39. Terje Kruusimaa keeleõpetaja Tartu õppekohas KL nr.9</t>
  </si>
  <si>
    <t>5.10.39.1.</t>
  </si>
  <si>
    <t>5.10.39.2.</t>
  </si>
  <si>
    <t>5.10.40. Liina Leemet keeleõpetaja Tartu õppekohas KL nr.13</t>
  </si>
  <si>
    <t>5.10.40.1.</t>
  </si>
  <si>
    <t>5.10.40.2.</t>
  </si>
  <si>
    <t>5.10.41. Heli Noor keeleõpetaja Tartu õppekohas KL nr.14</t>
  </si>
  <si>
    <t>5.10.41.1.</t>
  </si>
  <si>
    <t>5.10.41.2.</t>
  </si>
  <si>
    <t>5.10.42.1.</t>
  </si>
  <si>
    <t>5.10.42.2.</t>
  </si>
  <si>
    <t>5.10.24. Kristiina Bernhardt keeleõpetaja Tallinna õppekohas KL nr.10</t>
  </si>
  <si>
    <t>5.10.18. Kristiina Bernhardt keeleõpetaja Tallinna õppekohas KL nr.10</t>
  </si>
  <si>
    <t>5.10.11. Kristiina Bernhardt keeleõpetaja Tallinna õppekohas KL nr.10</t>
  </si>
  <si>
    <t>5.10.43. Külli Kuri keeleõpetaja Tallina õppekohas KL nr.3</t>
  </si>
  <si>
    <t>5.10.43.1.</t>
  </si>
  <si>
    <t>5.10.43.2.</t>
  </si>
  <si>
    <t>5.10.44. Gunnel Koba keeleõpetaja Tallinna õppekohas KL nr.6</t>
  </si>
  <si>
    <t>5.10.44.1.</t>
  </si>
  <si>
    <t>5.10.44.2.</t>
  </si>
  <si>
    <t>5.10.45. Kristiina Bernhardt keeleõpetaja Tallinna õppekohas KL nr.10</t>
  </si>
  <si>
    <t>5.10.45.1.</t>
  </si>
  <si>
    <t>5.10.45.2.</t>
  </si>
  <si>
    <t>5.10.46. Merle Taggu keeleõpetaja Pärnu õppekohas KL nr.5</t>
  </si>
  <si>
    <t>5.10.46.1.</t>
  </si>
  <si>
    <t>5.10.46.2.</t>
  </si>
  <si>
    <t>5.10.47. Raivo Riim keeleõpetaja Rakvere õppekohas KL nr.8</t>
  </si>
  <si>
    <t>5.10.47.1.</t>
  </si>
  <si>
    <t>5.10.47.2.</t>
  </si>
  <si>
    <t>5.10.48. Sirle Võtti keeleõpetaja Türi õppekohas KL nr.4</t>
  </si>
  <si>
    <t>5.10.48.1.</t>
  </si>
  <si>
    <t>5.10.48.2.</t>
  </si>
  <si>
    <t>5.10.49. Tiiu Mihelson keeleõpetaja Haapsalu õppekohas KL nr.1</t>
  </si>
  <si>
    <t>5.10.49.1.</t>
  </si>
  <si>
    <t>5.10.49.2.</t>
  </si>
  <si>
    <t>5.10.50. Terje Kruusimaa keeleõpetaja Tartu õppekohas KL nr.9</t>
  </si>
  <si>
    <t>5.10.50.1.</t>
  </si>
  <si>
    <t>5.10.50.2.</t>
  </si>
  <si>
    <t>5.10.51. Liina Leemet keeleõpetaja Tartu õppekohas KL nr.13</t>
  </si>
  <si>
    <t>5.10.51.1.</t>
  </si>
  <si>
    <t>5.10.51.2.</t>
  </si>
  <si>
    <t>5.10.53. Heli Noor keeleõpetaja Tartu õppekohas KL nr.14</t>
  </si>
  <si>
    <t>5.10.53.1.</t>
  </si>
  <si>
    <t>5.10.53.2.</t>
  </si>
  <si>
    <t>5.10.52.1.</t>
  </si>
  <si>
    <t>5.10.52.2.</t>
  </si>
  <si>
    <t>5.10.42. Lea Jürgenstein keeleõpetaja Tartu õppekohas KL nr.15</t>
  </si>
  <si>
    <t>5.10.32. Lea Jürgenstein keeleõpetaja Tartu õppekohas KL nr.15</t>
  </si>
  <si>
    <t>5.10.54. Lea Jürgenstein keeleõpetaja Tartu õppekohas KL nr.15</t>
  </si>
  <si>
    <t>5.10.54.1.</t>
  </si>
  <si>
    <t>5.10.54.2.</t>
  </si>
  <si>
    <t>5.10.52. Monika Urb keeleõpetaja Tartu õppekohas KL nr.16</t>
  </si>
  <si>
    <t>5.10.55. Külli Kuri keeleõpetaja Tallina õppekohas KL nr.3</t>
  </si>
  <si>
    <t>5.10.55.1.</t>
  </si>
  <si>
    <t>5.10.55.2.</t>
  </si>
  <si>
    <t>5.10.56. Gunnel Koba keeleõpetaja Tallinna õppekohas KL nr.6</t>
  </si>
  <si>
    <t>5.10.56.1.</t>
  </si>
  <si>
    <t>5.10.56.2.</t>
  </si>
  <si>
    <t>5.10.57. Eveli Torma keeleõpetaja Tallinna õppekohas KL nr.7</t>
  </si>
  <si>
    <t>5.10.57.1.</t>
  </si>
  <si>
    <t>5.10.57.2.</t>
  </si>
  <si>
    <t>5.10.58. Kristiina Bernhardt keeleõpetaja Tallinna õppekohas KL nr.10</t>
  </si>
  <si>
    <t>5.10.58.1.</t>
  </si>
  <si>
    <t>5.10.58.2.</t>
  </si>
  <si>
    <t>5.10.59. Merle Taggu keeleõpetaja Pärnu õppekohas KL nr.5</t>
  </si>
  <si>
    <t>5.10.59.1.</t>
  </si>
  <si>
    <t>5.10.59.2.</t>
  </si>
  <si>
    <t>5.10.60. Raivo Riim keeleõpetaja Rakvere õppekohas KL nr.8</t>
  </si>
  <si>
    <t>5.10.60.1.</t>
  </si>
  <si>
    <t>5.10.60.2.</t>
  </si>
  <si>
    <t>5.10.61. Sirle Võtti keeleõpetaja Türi õppekohas KL nr.4</t>
  </si>
  <si>
    <t>5.10.61.1.</t>
  </si>
  <si>
    <t>5.10.61.2.</t>
  </si>
  <si>
    <t>5.10.62. Tiiu Mihelson keeleõpetaja Haapsalu õppekohas KL nr.1</t>
  </si>
  <si>
    <t>5.10.62.1.</t>
  </si>
  <si>
    <t>5.10.62.2.</t>
  </si>
  <si>
    <t>5.1.1.1</t>
  </si>
  <si>
    <t>5.1.1. Terje Kruusimaa TL 27 lisa X - keeleõppe koordinatori töötasu</t>
  </si>
  <si>
    <t>5.1.1.2</t>
  </si>
  <si>
    <t>5.1.2. Terje Kruusimaa  -keeleõppe koordinatori töötasu</t>
  </si>
  <si>
    <t>5.1.2.1.</t>
  </si>
  <si>
    <t>5.1.2.2.</t>
  </si>
  <si>
    <t>5.1.3. Terje Kruusimaa  -keeleõppe koordinatori töötasu</t>
  </si>
  <si>
    <t>5.1.3.1.</t>
  </si>
  <si>
    <t>5.1.3.2.</t>
  </si>
  <si>
    <t>5.1.4. Terje Kruusimaa  -keeleõppe koordinatori töötasu</t>
  </si>
  <si>
    <t>5.1.4.1.</t>
  </si>
  <si>
    <t>5.1.4.2.</t>
  </si>
  <si>
    <t>5.1.5. Terje Kruusimaa  -keeleõppe koordinatori töötasu</t>
  </si>
  <si>
    <t>5.1.5.1.</t>
  </si>
  <si>
    <t>5.1.5.2.</t>
  </si>
  <si>
    <t>5.1.6. Terje Kruusimaa  -keeleõppe koordinatori töötasu</t>
  </si>
  <si>
    <t>5.1.6.1.</t>
  </si>
  <si>
    <t>5.1.6.2.</t>
  </si>
  <si>
    <t>5.1.7. Terje Kruusimaa  -keeleõppe koordinatori töötasu</t>
  </si>
  <si>
    <t>5.1.7.1.</t>
  </si>
  <si>
    <t>5.1.7.2.</t>
  </si>
  <si>
    <t>5.1.8. Terje Kruusimaa  -keeleõppe koordinatori töötasu</t>
  </si>
  <si>
    <t>5.1.8.1.</t>
  </si>
  <si>
    <t>5.1.8.2.</t>
  </si>
  <si>
    <t>Palgaarvestus november, 2020</t>
  </si>
  <si>
    <t>5.1.9. Terje Kruusimaa  -keeleõppe koordinatori töötasu</t>
  </si>
  <si>
    <t>5.1.9.1.</t>
  </si>
  <si>
    <t>5.1.9.2.</t>
  </si>
  <si>
    <t>Palgaarvestus detsember, 2020</t>
  </si>
  <si>
    <t>1.2. Anneli Käesel TL 4 lisa X - sekretär-raamatupidaja töötasu</t>
  </si>
  <si>
    <t>1.5. Anneli Käesel  - sekretär-raamatupidaja töötasu</t>
  </si>
  <si>
    <t>1.8. Anneli Käesel  - sekretär-raamatupidaja töötasu</t>
  </si>
  <si>
    <t>1.11. Anneli Käesel  - sekretär-raamatupidaja töötasu</t>
  </si>
  <si>
    <t>1.14. Anneli Käesel  - sekretär-raamatupidaja töötasu</t>
  </si>
  <si>
    <t>1.17. Anneli Käesel  - sekretär-raamatupidaja töötasu</t>
  </si>
  <si>
    <t>1.20. Anneli Käesel  - sekretär-raamatupidaja töötasu</t>
  </si>
  <si>
    <t>1.22. Ingrid Leinus - projektijuhi töötasu</t>
  </si>
  <si>
    <t>1.22.1.</t>
  </si>
  <si>
    <t>1.22.2.</t>
  </si>
  <si>
    <t>1.23. Anneli Käesel  - sekretär-raamatupidaja töötasu</t>
  </si>
  <si>
    <t>1.23.1.</t>
  </si>
  <si>
    <t>1.23.2.</t>
  </si>
  <si>
    <t>1.24. Mari Preem   - raamatupidaja töötasu</t>
  </si>
  <si>
    <t>1.24.1.</t>
  </si>
  <si>
    <t>1.24.2.</t>
  </si>
  <si>
    <t>1.25. Ingrid Leinus - projektijuhi töötasu</t>
  </si>
  <si>
    <t>1.25.1.</t>
  </si>
  <si>
    <t>1.25.2.</t>
  </si>
  <si>
    <t>1.26. Anneli Käesel  - sekretär-raamatupidaja töötasu</t>
  </si>
  <si>
    <t>1.26.1.</t>
  </si>
  <si>
    <t>1.26.2.</t>
  </si>
  <si>
    <t>1.27. Mari Preem   - raamatupidaja töötasu</t>
  </si>
  <si>
    <t>1.27.1.</t>
  </si>
  <si>
    <t>1.27.2.</t>
  </si>
  <si>
    <t>5.10.63. Aive Mandel keeleõpetaja Tartu õppekohas KL nr.2</t>
  </si>
  <si>
    <t>5.10.63.1.</t>
  </si>
  <si>
    <t>5.10.63.2.</t>
  </si>
  <si>
    <t>Palgaarvestus, mai 2020</t>
  </si>
  <si>
    <t>Palgaarvestus, juuni 2020</t>
  </si>
  <si>
    <t>Palgaarvestus, juuli 2020</t>
  </si>
  <si>
    <t>Palgaarvestus, august 2020</t>
  </si>
  <si>
    <t>Palgaarvestus, september 2020</t>
  </si>
  <si>
    <t>Palgaarvestus, oktoober 2020</t>
  </si>
  <si>
    <t>Palgaarvestus, november 2020</t>
  </si>
  <si>
    <t>Palgaarvestus, detsember 2020</t>
  </si>
  <si>
    <t>5.10.64. Terje Kruusimaa keeleõpetaja Tartu õppekohas KL nr.9</t>
  </si>
  <si>
    <t>5.10.64.1.</t>
  </si>
  <si>
    <t>5.10.64.2.</t>
  </si>
  <si>
    <t>5.10.65. Liina Leemet keeleõpetaja Tartu õppekohas KL nr.13</t>
  </si>
  <si>
    <t>5.10.65.1.</t>
  </si>
  <si>
    <t>5.10.65.2.</t>
  </si>
  <si>
    <r>
      <t xml:space="preserve">Projekti tegelikud kulud </t>
    </r>
    <r>
      <rPr>
        <i/>
        <sz val="11"/>
        <color theme="1"/>
        <rFont val="Times New Roman"/>
        <family val="1"/>
        <charset val="186"/>
      </rPr>
      <t>(tabelisse lisada ridasid vastavalt kuludokumentide arvule)</t>
    </r>
  </si>
  <si>
    <t>5.10.66. Monika Urb keeleõpetaja Tartu õppekohas KL nr.16</t>
  </si>
  <si>
    <t>5.10.66.1.</t>
  </si>
  <si>
    <t>5.10.66.2.</t>
  </si>
  <si>
    <t>5.10.67. Heli Noor keeleõpetaja Tartu õppekohas KL nr.14</t>
  </si>
  <si>
    <t>5.10.67.1.</t>
  </si>
  <si>
    <t>5.10.67.2.</t>
  </si>
  <si>
    <t>5.10.68. Lea Jürgenstein keeleõpetaja Tartu õppekohas KL nr.15</t>
  </si>
  <si>
    <t>5.10.68.1.</t>
  </si>
  <si>
    <t>5.10.68.2.</t>
  </si>
  <si>
    <t>5.10.69. Külli Kuri keeleõpetaja Tallina õppekohas KL nr.3</t>
  </si>
  <si>
    <t>5.10.69.1.</t>
  </si>
  <si>
    <t>5.10.69.2.</t>
  </si>
  <si>
    <t>5.10.70. Gunnel Koba keeleõpetaja Tallinna õppekohas KL nr.6</t>
  </si>
  <si>
    <t>5.10.70.1.</t>
  </si>
  <si>
    <t>5.10.70.2.</t>
  </si>
  <si>
    <t>5.10.71. Eveli Torma keeleõpetaja Tallinna õppekohas KL nr.7</t>
  </si>
  <si>
    <t>5.10.71.1.</t>
  </si>
  <si>
    <t>5.10.71.2.</t>
  </si>
  <si>
    <t>5.10.72. Kristiina Bernhardt keeleõpetaja Tallinna õppekohas KL nr.10</t>
  </si>
  <si>
    <t>5.10.72.1.</t>
  </si>
  <si>
    <t>5.10.72.2.</t>
  </si>
  <si>
    <t>5.10.73. Merle Taggu keeleõpetaja Pärnu õppekohas KL nr.5</t>
  </si>
  <si>
    <t>5.10.73.1.</t>
  </si>
  <si>
    <t>5.10.73.2.</t>
  </si>
  <si>
    <t>5.10.74. Raivo Riim keeleõpetaja Rakvere õppekohas KL nr.8</t>
  </si>
  <si>
    <t>5.10.74.1.</t>
  </si>
  <si>
    <t>5.10.74.2.</t>
  </si>
  <si>
    <t>5.10.75. Sirle Võtti keeleõpetaja Türi õppekohas KL nr.4</t>
  </si>
  <si>
    <t>5.10.75.1.</t>
  </si>
  <si>
    <t>5.10.75.2.</t>
  </si>
  <si>
    <t>5.10.76. Tiiu Mihelson keeleõpetaja Haapsalu õppekohas KL nr.1</t>
  </si>
  <si>
    <t>5.10.76.1.</t>
  </si>
  <si>
    <t>5.10.76.2.</t>
  </si>
  <si>
    <t>5.4.20.</t>
  </si>
  <si>
    <t>18_L</t>
  </si>
  <si>
    <t>kulude hüvitamine Tiina Jäägerile õppetööks vajalikud kulud</t>
  </si>
  <si>
    <t>5.4.21.</t>
  </si>
  <si>
    <t>28_L</t>
  </si>
  <si>
    <t>Periood 01.11.-30.11.2020</t>
  </si>
  <si>
    <t>3.1.3.</t>
  </si>
  <si>
    <t>Periood 01.09.-30.09.2020</t>
  </si>
  <si>
    <t>Periood 01.10.-31.10.2020</t>
  </si>
  <si>
    <t>AMIF seminari toitlustus 16.06.2020</t>
  </si>
  <si>
    <t>3.1.4.</t>
  </si>
  <si>
    <t>Periood 01.12.-30.12.2020</t>
  </si>
  <si>
    <t>Ülikooli 1 ruumide kasutamine õppetööks, september 2020</t>
  </si>
  <si>
    <t>Ülikooli 1 ruumide kasutamine õppetööks, oktoober 2020</t>
  </si>
  <si>
    <t>Ülikooli 1 ruumide kasutamine õppetööks, november 2020</t>
  </si>
  <si>
    <t>Ülikooli 1 ruumide kasutamine õppetööks, detsember 2020</t>
  </si>
  <si>
    <t>Vilmsi 55 ruumide netoüür juuni,2020</t>
  </si>
  <si>
    <t>Vilmsi 55 ruumide netoüür juuli 2020</t>
  </si>
  <si>
    <t>Vilmsi 55 ruumide netoüür august 2020</t>
  </si>
  <si>
    <t>Vilmsi 55 ruumide hoolduskulud juuli 2020</t>
  </si>
  <si>
    <t>Vilmsi 55 ruumide hoolduskulud juuni 2020</t>
  </si>
  <si>
    <t>Vilmsi 55 ruumide netoüür september 2020</t>
  </si>
  <si>
    <t>Vilmsi 55 ruumide hoolduskulud august 2020</t>
  </si>
  <si>
    <t>Vilmsi 55 ruumide netoüür oktoober 2020</t>
  </si>
  <si>
    <t>Vilmsi 55 ruumide hoolduskulud oktoober 2020</t>
  </si>
  <si>
    <t>Vilmsi 55 ruumide netoüür november 2020</t>
  </si>
  <si>
    <t>Vilmsi 55 ruumide netoüür detsember 2020</t>
  </si>
  <si>
    <t>Viimsi 55 ruumid hoolduskulud oktoober 2020</t>
  </si>
  <si>
    <t>Viimsi 55 ruumid hoolduskulud november 2020</t>
  </si>
  <si>
    <t xml:space="preserve">arve </t>
  </si>
  <si>
    <t>SA1016395</t>
  </si>
  <si>
    <t>kursuslastele teepausideks vajaliku ostmine</t>
  </si>
  <si>
    <t>kogu arve 99,28 registris (522)</t>
  </si>
  <si>
    <t>SA1035001</t>
  </si>
  <si>
    <t>kogu arve 83,59 registris (646)</t>
  </si>
  <si>
    <t>5.6.1.</t>
  </si>
  <si>
    <t>5.6.2.</t>
  </si>
  <si>
    <t>Kaupmees &amp; Co AS</t>
  </si>
  <si>
    <t>Toetuslepingu punkti 4.1.2 kohaselt taotlen AMIF-i vahemakse 54994,86 euro eraldamist lepingu punktis 4.4 nimetatud kontole.</t>
  </si>
  <si>
    <t>Ingrid Leinus</t>
  </si>
  <si>
    <t>allkirjastatud digitaalselt</t>
  </si>
  <si>
    <t>Projektijuhi, sekretär-raamatupidaja ja keeleõppekoordinaatori (I.Leinuse, A.Käeseli ja T.Kruusimaa) lähetus Tartu-Tallinn-Tartu isikliku sõiduauto kompensatsioon</t>
  </si>
  <si>
    <t>Projektijuhi, sekretär-raamatupidaja (I.Leinuse ja A.Käeseli) lähetus Tartu-Tallinn-Tartu isikliku sõiduauto kompensatsioon</t>
  </si>
  <si>
    <t>kogu arve summa</t>
  </si>
  <si>
    <t>Vilmsi 55 ruumide netoüür jaanuar</t>
  </si>
  <si>
    <t>Vilmsi 55 ruumide netoüür veebruar</t>
  </si>
  <si>
    <t>Õppematerjalide tellimine</t>
  </si>
  <si>
    <t>Vilmsi 55 ruumide hoolduskulud detsember</t>
  </si>
  <si>
    <t>Apollo Kauplused OÜ</t>
  </si>
  <si>
    <t>õpikute ost</t>
  </si>
  <si>
    <t>Vilmsi 55 ruumide hoolduskulud jaanuaris</t>
  </si>
  <si>
    <t>Vilmsi 55 ruumide netoüür märts</t>
  </si>
  <si>
    <t>Vilmsi 55 ruumide hoolduskulud veebruaris</t>
  </si>
  <si>
    <t>Palgaarvestus, jaanuar 2021</t>
  </si>
  <si>
    <t>Aive Mandel keeleõpetaja Tartu õppekohas KL nr.2</t>
  </si>
  <si>
    <t>Terje Kruusimaa keeleõpetaja Tartu õppekohas KL nr.9</t>
  </si>
  <si>
    <t>Monika Urb keeleõpetaja Tartu õppekohas KL nr.13</t>
  </si>
  <si>
    <t>Terje Eha keeleõpetaja Tartu õppekohas KL nr.16</t>
  </si>
  <si>
    <t>Heli Noor keeleõpetaja Tartu õppekohas KL nr.14</t>
  </si>
  <si>
    <t>Lea Jürgenstein keeleõpetaja Tartu õppekohas KL nr.15</t>
  </si>
  <si>
    <t xml:space="preserve"> Külli Kuri keeleõpetaja Tallina õppekohas KL nr.3</t>
  </si>
  <si>
    <t>Gunnel Koba keeleõpetaja Tallinna õppekohas KL nr.6</t>
  </si>
  <si>
    <t>Eveli Torma keeleõpetaja Tallinna õppekohas KL nr.7</t>
  </si>
  <si>
    <t>Kristiina Bernhardt keeleõpetaja Tallinna õppekohas KL nr.10</t>
  </si>
  <si>
    <t>Merle Taggu keeleõpetaja Pärnu õppekohas KL nr.5</t>
  </si>
  <si>
    <t>Raivo Riim keeleõpetaja Rakvere õppekohas KL nr.8</t>
  </si>
  <si>
    <t>Tiiu Mihelson keeleõpetaja Haapsalu õppekohas KL nr.1</t>
  </si>
  <si>
    <t>Palgaarvestus, veebruar 2021</t>
  </si>
  <si>
    <t>Ebe Talpsepp keeleõpetaja Tallinna õppekohas KL nr.17</t>
  </si>
  <si>
    <t>Palgaarvestus, märts 2021</t>
  </si>
  <si>
    <t>Tiina Jääger koolitusassitent KL nr.12</t>
  </si>
  <si>
    <t>Vilmsi 55 ruumide netoüür aprillis</t>
  </si>
  <si>
    <t>Paltsi OÜ</t>
  </si>
  <si>
    <t>Palgaarvestus, aprill 2021</t>
  </si>
  <si>
    <t xml:space="preserve">Vilmsi 55 ruumide hoolduskulud märtsis </t>
  </si>
  <si>
    <t>Vilmsi 55 ruumide netoüür mais</t>
  </si>
  <si>
    <t>Palgaarvestus, mai 2021</t>
  </si>
  <si>
    <t>Vilmsi 55 ruumide hoolduskulud aprillis</t>
  </si>
  <si>
    <t>Vilmsi 55 ruumide netoüür juunis</t>
  </si>
  <si>
    <t>Palgaarvestus, juuni 2021</t>
  </si>
  <si>
    <t>Katrin Mikk keeleõpetaja Tartu õppekohas KL nr.18</t>
  </si>
  <si>
    <t>Palgaarvestus, juuli 2021</t>
  </si>
  <si>
    <t>Vilmsi 55 ruumide netoüür juulis</t>
  </si>
  <si>
    <t>Vilmsi 55 ruumide hoolduskulud mais</t>
  </si>
  <si>
    <t>Vilmsi 55 ruumide hoolduskulud juunis</t>
  </si>
  <si>
    <t>Kodu Rand OÜ</t>
  </si>
  <si>
    <t>20210821-1</t>
  </si>
  <si>
    <t>AMIF seminar 19.-20.08.2021, seminarikulud ja toitlustus</t>
  </si>
  <si>
    <t>Palgaarvestus, august 2021</t>
  </si>
  <si>
    <t>17-L</t>
  </si>
  <si>
    <t>18-L/1</t>
  </si>
  <si>
    <t>18-L/2</t>
  </si>
  <si>
    <t>18-L/3</t>
  </si>
  <si>
    <t>18-L/4</t>
  </si>
  <si>
    <t>18-L/5</t>
  </si>
  <si>
    <t>18-L/6</t>
  </si>
  <si>
    <t>19-L</t>
  </si>
  <si>
    <t>20-L</t>
  </si>
  <si>
    <t>periood 26.12.20-25.01.21</t>
  </si>
  <si>
    <t>Periood 26.01-25.02.21</t>
  </si>
  <si>
    <t>Periood 26.02-25.03.21</t>
  </si>
  <si>
    <t>Periood 26.06-25.07.21</t>
  </si>
  <si>
    <t>Periood 26.03-25.04.21</t>
  </si>
  <si>
    <t>Periood 26.04-25.05.21</t>
  </si>
  <si>
    <t>Periood 26.05-25.06.21</t>
  </si>
  <si>
    <t>Periood 26.07-25.08.21</t>
  </si>
  <si>
    <t>Periood 26.08-25.09.21</t>
  </si>
  <si>
    <t>vilmsi 55 õppeklassi netoüür september</t>
  </si>
  <si>
    <t>Palgaarvestus veebruar, 2021</t>
  </si>
  <si>
    <t>Palgaarvestus aprill, 2021</t>
  </si>
  <si>
    <t>Palgaarvestus mai, 2021</t>
  </si>
  <si>
    <t>Palgaarvestus juuli, 2021</t>
  </si>
  <si>
    <t>Palgaarvestus august, 2021</t>
  </si>
  <si>
    <t>Palgaarvestus september, 2021</t>
  </si>
  <si>
    <t xml:space="preserve">Vilmsi 55 internet </t>
  </si>
  <si>
    <t>Palgaarvestus, september 2021</t>
  </si>
  <si>
    <t>Palgaarvestus jaanuar 2021</t>
  </si>
  <si>
    <t>Palgaarvestus veebruar 2021</t>
  </si>
  <si>
    <t>Palgaarvestus märts 2021</t>
  </si>
  <si>
    <t>Palgaarvestus mai 2021</t>
  </si>
  <si>
    <t>Palgaarvestus juuni 2021</t>
  </si>
  <si>
    <t>Palgaarvestus juuli 2021</t>
  </si>
  <si>
    <t>Palgaarvestus august 2021</t>
  </si>
  <si>
    <t>Palgaarvestus sept 2021</t>
  </si>
  <si>
    <t>kulude hübitamine Ebe Talpsepale praktilise kontakttunni läbiviimiseks Rakveres 03.07.2021</t>
  </si>
  <si>
    <t>Terje Kruusimaale kulude hüvitamine, soodushinnaga õpikute soetamine</t>
  </si>
  <si>
    <t>27-L</t>
  </si>
  <si>
    <t>INV56353620</t>
  </si>
  <si>
    <t>e-õppeks veebikeskkonna kasutajakonto tellimine Covid-19 8.12.20-7.01.21</t>
  </si>
  <si>
    <t>e-õppeks veebikeskkonna kasutajakonto tellimine Covid-19  8.01-7.02.21</t>
  </si>
  <si>
    <t>INV61818974</t>
  </si>
  <si>
    <t>INV67528770</t>
  </si>
  <si>
    <t>e-õppeks veebikeskkonna kasutajakonto tellimine Covid-19 8.2-7.3.21</t>
  </si>
  <si>
    <t>INV73073401</t>
  </si>
  <si>
    <t>INV79052300</t>
  </si>
  <si>
    <t>INV84847856</t>
  </si>
  <si>
    <t>INV90414798</t>
  </si>
  <si>
    <t>INV106394685</t>
  </si>
  <si>
    <t>e-õppeks veebikeskkonna kasutajakonto tellimine Covid-19 8.6-7.7.21</t>
  </si>
  <si>
    <t>e-õppeks veebikeskkonna kasutajakonto tellimine Covid-19  8.5-7.6.21</t>
  </si>
  <si>
    <t>e-õppeks veebikeskkonna kasutajakonto tellimine Covid-19 8.4-7.5.21</t>
  </si>
  <si>
    <t>e-õppeks veebikeskkonna kasutajakonto tellimine Covid-19  8.3-7.4.21</t>
  </si>
  <si>
    <t>INV95957060</t>
  </si>
  <si>
    <t>INV101189556</t>
  </si>
  <si>
    <t>e-õppeks veebikeskkonna kasutajakonto tellimine Covid-19 8.8-7.9.21</t>
  </si>
  <si>
    <t>e-õppeks veebikeskkonna kasutajakonto tellimine Covid-19 8.7-7.8.21</t>
  </si>
  <si>
    <t>e-õppeks veebikeskkonna kasutajakonto tellimine Covid-19 8.9-7.10.21</t>
  </si>
  <si>
    <t>1.28. Ingrid Leinus - projektijuhi töötasu</t>
  </si>
  <si>
    <t>1.28.1.</t>
  </si>
  <si>
    <t>1.28.2.</t>
  </si>
  <si>
    <t>1.29.Anneli Käesel  - sekretär-raamatupidaja töötasu</t>
  </si>
  <si>
    <t>1.29.1.</t>
  </si>
  <si>
    <t>1.29.2.</t>
  </si>
  <si>
    <t>Palgaarvestus jaanuar, 2021</t>
  </si>
  <si>
    <t>1.30. Mari Preem   - raamatupidaja töötasu</t>
  </si>
  <si>
    <t>1.30.1.</t>
  </si>
  <si>
    <t>1.30.2.</t>
  </si>
  <si>
    <t xml:space="preserve"> 1.31.Ingrid Leinus - projektijuhi töötasu</t>
  </si>
  <si>
    <t>1.31.1.</t>
  </si>
  <si>
    <t>1.31.2.</t>
  </si>
  <si>
    <t>1.32.Anneli Käesel  - sekretär-raamatupidaja töötasu</t>
  </si>
  <si>
    <t>1.32.1.</t>
  </si>
  <si>
    <t>1.32.2.</t>
  </si>
  <si>
    <t>1.33. Mari Preem   - raamatupidaja töötasu</t>
  </si>
  <si>
    <t>1.33.1.</t>
  </si>
  <si>
    <t>1.33.2.</t>
  </si>
  <si>
    <t>1.34. Ingrid Leinus - projektijuhi töötasu</t>
  </si>
  <si>
    <t>1.34.1.</t>
  </si>
  <si>
    <t>1.34.2.</t>
  </si>
  <si>
    <t>1.35.Anneli Käesel  - sekretär-raamatupidaja töötasu</t>
  </si>
  <si>
    <t>1.35.1.</t>
  </si>
  <si>
    <t>1.35.2.</t>
  </si>
  <si>
    <t>1.36. Mari Preem   - raamatupidaja töötasu</t>
  </si>
  <si>
    <t>1.36.1.</t>
  </si>
  <si>
    <t>1.36.2.</t>
  </si>
  <si>
    <t>Palgaarvestus märts, 2021</t>
  </si>
  <si>
    <t>1.37. Ingrid Leinus - projektijuhi töötasu</t>
  </si>
  <si>
    <t>1.37.1.</t>
  </si>
  <si>
    <t>1.37.2.</t>
  </si>
  <si>
    <t>1.38..Anneli Käesel  - sekretär-raamatupidaja töötasu</t>
  </si>
  <si>
    <t>1.38.1.</t>
  </si>
  <si>
    <t>1.38.2.</t>
  </si>
  <si>
    <t>1.39. Mari Preem   - raamatupidaja töötasu</t>
  </si>
  <si>
    <t>1.39.1.</t>
  </si>
  <si>
    <t>1.39.2.</t>
  </si>
  <si>
    <t>1.40. Ingrid Leinus - projektijuhi töötasu</t>
  </si>
  <si>
    <t>1.40.1.</t>
  </si>
  <si>
    <t>1.40.2.</t>
  </si>
  <si>
    <t>1.41.Anneli Käesel  - sekretär-raamatupidaja töötasu</t>
  </si>
  <si>
    <t>1.41.1.</t>
  </si>
  <si>
    <t>1.41.2.</t>
  </si>
  <si>
    <t>1.42. Mari Preem   - raamatupidaja töötasu</t>
  </si>
  <si>
    <t>1.42.1.</t>
  </si>
  <si>
    <t>1.42.2.</t>
  </si>
  <si>
    <t>1.43. Ingrid Leinus - projektijuhi töötasu</t>
  </si>
  <si>
    <t>1.43.1.</t>
  </si>
  <si>
    <t>1.43.2.</t>
  </si>
  <si>
    <t>Palgaarvestus juuni, 2021</t>
  </si>
  <si>
    <t>1.44.Anneli Käesel  - sekretär-raamatupidaja töötasu</t>
  </si>
  <si>
    <t>1.44.1.</t>
  </si>
  <si>
    <t>1.44.2.</t>
  </si>
  <si>
    <t>1.45. Mari Preem   - raamatupidaja töötasu</t>
  </si>
  <si>
    <t>1.45.1.</t>
  </si>
  <si>
    <t>1.45.2.</t>
  </si>
  <si>
    <t>1.46. Ingrid Leinus - projektijuhi töötasu</t>
  </si>
  <si>
    <t>1.46.1.</t>
  </si>
  <si>
    <t>1.46.2.</t>
  </si>
  <si>
    <t>1.47.Anneli Käesel  - sekretär-raamatupidaja töötasu</t>
  </si>
  <si>
    <t>1.47.1.</t>
  </si>
  <si>
    <t>1.47.2.</t>
  </si>
  <si>
    <t xml:space="preserve"> 1.48.Mari Preem   - raamatupidaja töötasu</t>
  </si>
  <si>
    <t>1.48.1.</t>
  </si>
  <si>
    <t>1.48.2.</t>
  </si>
  <si>
    <t>1.49. Ingrid Leinus - projektijuhi töötasu</t>
  </si>
  <si>
    <t>1.49.1.</t>
  </si>
  <si>
    <t>1.49.2.</t>
  </si>
  <si>
    <t>1.50.Anneli Käesel  - sekretär-raamatupidaja töötasu</t>
  </si>
  <si>
    <t>1.50.1.</t>
  </si>
  <si>
    <t>1.50.2.</t>
  </si>
  <si>
    <t>1.51. Mari Preem   - raamatupidaja töötasu</t>
  </si>
  <si>
    <t>1.51.1.</t>
  </si>
  <si>
    <t>1.51.2.</t>
  </si>
  <si>
    <t>1.52. Ingrid Leinus - projektijuhi töötasu</t>
  </si>
  <si>
    <t>1.52.1.</t>
  </si>
  <si>
    <t>1.52.2.</t>
  </si>
  <si>
    <t>1.53.Anneli Käesel  - sekretär-raamatupidaja töötasu</t>
  </si>
  <si>
    <t>1.53.1.</t>
  </si>
  <si>
    <t>1.53.2.</t>
  </si>
  <si>
    <t xml:space="preserve"> 1.54.Mari Preem   - raamatupidaja töötasu</t>
  </si>
  <si>
    <t>1.54.1.</t>
  </si>
  <si>
    <t>1.54.2.</t>
  </si>
  <si>
    <t>2.1.4.</t>
  </si>
  <si>
    <t>Projektijuhi, sekretär-raamatupidaja (I.Leinuse ja A.Käeseli) lähetuse Tartu-Saarjärve-Tartu sõidukulud 19.-20.08.2021</t>
  </si>
  <si>
    <t>2.2.8.</t>
  </si>
  <si>
    <t>2.2.9.</t>
  </si>
  <si>
    <t>2.2.10.</t>
  </si>
  <si>
    <t>2.2.11.</t>
  </si>
  <si>
    <t>2.2.12.</t>
  </si>
  <si>
    <t>2.2.13.</t>
  </si>
  <si>
    <t>2.2.14.</t>
  </si>
  <si>
    <t>2.2.15.</t>
  </si>
  <si>
    <r>
      <t xml:space="preserve">19.-20.08.21 seminari sõidukulude hüvitamine </t>
    </r>
    <r>
      <rPr>
        <b/>
        <sz val="12"/>
        <rFont val="Times New Roman"/>
        <family val="1"/>
        <charset val="186"/>
      </rPr>
      <t>Vivika Nõmme</t>
    </r>
  </si>
  <si>
    <r>
      <t xml:space="preserve">19.-20.08.21 seminari sõidukulude hüvitamine </t>
    </r>
    <r>
      <rPr>
        <b/>
        <sz val="12"/>
        <rFont val="Times New Roman"/>
        <family val="1"/>
        <charset val="186"/>
      </rPr>
      <t>Heli Noor</t>
    </r>
  </si>
  <si>
    <r>
      <t xml:space="preserve">19.-20.08.21 seminari sõidukulude hüvitamine </t>
    </r>
    <r>
      <rPr>
        <b/>
        <sz val="12"/>
        <rFont val="Times New Roman"/>
        <family val="1"/>
        <charset val="186"/>
      </rPr>
      <t>Külli Kuri</t>
    </r>
  </si>
  <si>
    <r>
      <t xml:space="preserve">19.-20.08.21 seminari sõidukulude hüvitamine </t>
    </r>
    <r>
      <rPr>
        <b/>
        <sz val="12"/>
        <rFont val="Times New Roman"/>
        <family val="1"/>
        <charset val="186"/>
      </rPr>
      <t>Ebe Talpsepp</t>
    </r>
  </si>
  <si>
    <r>
      <t xml:space="preserve">19.-20.08.21 seminari sõidukulude hüvitamine </t>
    </r>
    <r>
      <rPr>
        <b/>
        <sz val="12"/>
        <rFont val="Times New Roman"/>
        <family val="1"/>
        <charset val="186"/>
      </rPr>
      <t>Eveli Torma</t>
    </r>
  </si>
  <si>
    <r>
      <t xml:space="preserve">19.-20.08.21 seminari sõidukulude hüvitamine </t>
    </r>
    <r>
      <rPr>
        <b/>
        <sz val="12"/>
        <rFont val="Times New Roman"/>
        <family val="1"/>
        <charset val="186"/>
      </rPr>
      <t>Gunnel Koba</t>
    </r>
  </si>
  <si>
    <r>
      <t xml:space="preserve">19.-20.08.21 seminari sõidukulude hüvitamine </t>
    </r>
    <r>
      <rPr>
        <b/>
        <sz val="12"/>
        <rFont val="Times New Roman"/>
        <family val="1"/>
        <charset val="186"/>
      </rPr>
      <t>Terje Eha</t>
    </r>
  </si>
  <si>
    <r>
      <t xml:space="preserve">19.-20.08.21 seminari sõidukulude hüvitamine  </t>
    </r>
    <r>
      <rPr>
        <b/>
        <sz val="12"/>
        <rFont val="Times New Roman"/>
        <family val="1"/>
        <charset val="186"/>
      </rPr>
      <t xml:space="preserve">Kristiina Bernhardt </t>
    </r>
    <r>
      <rPr>
        <sz val="12"/>
        <rFont val="Times New Roman"/>
        <family val="1"/>
        <charset val="186"/>
      </rPr>
      <t xml:space="preserve"> </t>
    </r>
  </si>
  <si>
    <t>3.1.5.</t>
  </si>
  <si>
    <t>3.1.6.</t>
  </si>
  <si>
    <t>Ülikooli 1 ruumide kasutamine õppetööks jaanuaris 2021</t>
  </si>
  <si>
    <t>Ülikooli 1 ruumide kasutamine õppetööks veebruaris. 2021</t>
  </si>
  <si>
    <t>3.1.7.</t>
  </si>
  <si>
    <t>Ülikooli 1 ruumide kasutamine õppetööks märtsis, 2021</t>
  </si>
  <si>
    <t>3.1.8.</t>
  </si>
  <si>
    <t>3.1.9.</t>
  </si>
  <si>
    <t>3.1.10.</t>
  </si>
  <si>
    <t>3.1.11.</t>
  </si>
  <si>
    <t>3.1.12.</t>
  </si>
  <si>
    <t>3.1.13.</t>
  </si>
  <si>
    <t>Ülikooli 1 ruumide kasutamine õppetööks mais 2021</t>
  </si>
  <si>
    <t>Ülikooli 1 ruumide kasutamine õppetööks aprillis 2021</t>
  </si>
  <si>
    <t>Ülikooli 1 ruumide kasutamine õppetööks juulis 2021</t>
  </si>
  <si>
    <t>Ülikooli 1 ruumide kasutamine õppetööks augustis 2021</t>
  </si>
  <si>
    <t>Ülikooli 1 ruumide kasutamine õppetööks juunis 2021</t>
  </si>
  <si>
    <t>Ülikooli 1 ruumide kasutamine õppetööks septembris</t>
  </si>
  <si>
    <t>3.2.23.</t>
  </si>
  <si>
    <t>3.2.24.</t>
  </si>
  <si>
    <t>3.2.25.</t>
  </si>
  <si>
    <t>3.2.26.</t>
  </si>
  <si>
    <t>3.2.27.</t>
  </si>
  <si>
    <t>3.2.28.</t>
  </si>
  <si>
    <t>3.2.29.</t>
  </si>
  <si>
    <t>3.2.30.</t>
  </si>
  <si>
    <t>3.2.31.</t>
  </si>
  <si>
    <t>3.2.32.</t>
  </si>
  <si>
    <t>3.2.33.</t>
  </si>
  <si>
    <t>3.2.34.</t>
  </si>
  <si>
    <t>3.2.35.</t>
  </si>
  <si>
    <t>3.2.36.</t>
  </si>
  <si>
    <t>3.2.37.</t>
  </si>
  <si>
    <t>3.2.38.</t>
  </si>
  <si>
    <t>3.2.39.</t>
  </si>
  <si>
    <t>3.2.40.</t>
  </si>
  <si>
    <t>3.2.41.</t>
  </si>
  <si>
    <t>3.2.42.</t>
  </si>
  <si>
    <t>3.2.43.</t>
  </si>
  <si>
    <t>3.2.44.</t>
  </si>
  <si>
    <t>3.2.45.</t>
  </si>
  <si>
    <t>3.2.46.</t>
  </si>
  <si>
    <t>3.2.47.</t>
  </si>
  <si>
    <t>3.2.48.</t>
  </si>
  <si>
    <t>3.2.49.</t>
  </si>
  <si>
    <t>3.2.50.</t>
  </si>
  <si>
    <t>3.2.51.</t>
  </si>
  <si>
    <t>3.2.52.</t>
  </si>
  <si>
    <t>3.2.53.</t>
  </si>
  <si>
    <t>Vilmsi 55 õppeklassi hooldus juuni</t>
  </si>
  <si>
    <t>Vilmsi 55 õppeklassi netoüür august</t>
  </si>
  <si>
    <t>Vilmsi 55 õppeklassi juuni tasaarvestus</t>
  </si>
  <si>
    <t>Vilmsi 55 õppeklass juuli hoolduskulud</t>
  </si>
  <si>
    <t>Vilmsi 55 ruumide korrashiukulud mais</t>
  </si>
  <si>
    <t>3.2.54.</t>
  </si>
  <si>
    <t>5.1.10. Terje Kruusimaa TL 27 lisa X - keeleõppe koordinatori töötasu</t>
  </si>
  <si>
    <t>5.1.10.1.</t>
  </si>
  <si>
    <t>5.1.10.2.</t>
  </si>
  <si>
    <t>5.1.11. Terje Kruusimaa TL 27 lisa X - keeleõppe koordinatori töötasu</t>
  </si>
  <si>
    <t>5.1.11.1.</t>
  </si>
  <si>
    <t>5.1.11.2.</t>
  </si>
  <si>
    <t>5.1.12. Terje Kruusimaa TL 27 lisa X - keeleõppe koordinatori töötasu</t>
  </si>
  <si>
    <t>5.1.12.1.</t>
  </si>
  <si>
    <t>5.1.12.2.</t>
  </si>
  <si>
    <t>5.1.13. Terje Kruusimaa TL 27 lisa X - keeleõppe koordinatori töötasu</t>
  </si>
  <si>
    <t>5.1.13.1.</t>
  </si>
  <si>
    <t>5.1.13.2.</t>
  </si>
  <si>
    <t>5.1.14. Terje Kruusimaa TL 27 lisa X - keeleõppe koordinatori töötasu</t>
  </si>
  <si>
    <t>5.1.14.1.</t>
  </si>
  <si>
    <t>5.1.14.2.</t>
  </si>
  <si>
    <t>5.1.15. Terje Kruusimaa TL 27 lisa X - keeleõppe koordinatori töötasu</t>
  </si>
  <si>
    <t>5.1.15.1.</t>
  </si>
  <si>
    <t>5.1.15.2.</t>
  </si>
  <si>
    <t>5.1.16. Terje Kruusimaa TL 27 lisa X - keeleõppe koordinatori töötasu</t>
  </si>
  <si>
    <t>5.1.16.1.</t>
  </si>
  <si>
    <t>5.1.16.2.</t>
  </si>
  <si>
    <t>5.1.17. Terje Kruusimaa TL 27 lisa X - keeleõppe koordinatori töötasu</t>
  </si>
  <si>
    <t>5.1.17.1.</t>
  </si>
  <si>
    <t>5.1.17.2.</t>
  </si>
  <si>
    <t>5.1.18. Terje Kruusimaa TL 27 lisa X - keeleõppe koordinatori töötasu</t>
  </si>
  <si>
    <t>5.1.18.1.</t>
  </si>
  <si>
    <t>5.1.18.2.</t>
  </si>
  <si>
    <t>5.2.9.</t>
  </si>
  <si>
    <t>5.2.9.1.</t>
  </si>
  <si>
    <t>5.2.9.2.</t>
  </si>
  <si>
    <t>5.2.10.</t>
  </si>
  <si>
    <t>5.2.10.1.</t>
  </si>
  <si>
    <t>5.2.10.2.</t>
  </si>
  <si>
    <t>5.2.11.</t>
  </si>
  <si>
    <t>5.2.12.</t>
  </si>
  <si>
    <t>5.2.13.</t>
  </si>
  <si>
    <t>5.2.14.</t>
  </si>
  <si>
    <t>5.2.15.</t>
  </si>
  <si>
    <t>5.2.16.</t>
  </si>
  <si>
    <t>5.2.11.1.</t>
  </si>
  <si>
    <t>5.2.11.2.</t>
  </si>
  <si>
    <t>5.2.12.1.</t>
  </si>
  <si>
    <t>5.2.12.2.</t>
  </si>
  <si>
    <t>5.2.13.1.</t>
  </si>
  <si>
    <t>5.2.13.2.</t>
  </si>
  <si>
    <t>5.2.14.1.</t>
  </si>
  <si>
    <t>5.2.14.2.</t>
  </si>
  <si>
    <t>5.2.15.1.</t>
  </si>
  <si>
    <t>5.2.15.2.</t>
  </si>
  <si>
    <t>5.2.16.1.</t>
  </si>
  <si>
    <t>5.2.16.2.</t>
  </si>
  <si>
    <t>5.4.22.</t>
  </si>
  <si>
    <t>5.4.23.</t>
  </si>
  <si>
    <t>5.4.24.</t>
  </si>
  <si>
    <t>5.4.25.</t>
  </si>
  <si>
    <t>5.4.26.</t>
  </si>
  <si>
    <t>5.4.27.</t>
  </si>
  <si>
    <t>5.4.28.</t>
  </si>
  <si>
    <t>5.4.29.</t>
  </si>
  <si>
    <t>5.4.30.</t>
  </si>
  <si>
    <t>5.4.31.</t>
  </si>
  <si>
    <t>5.4.32.</t>
  </si>
  <si>
    <t>5.4.33.</t>
  </si>
  <si>
    <t>5.4.34.</t>
  </si>
  <si>
    <t>5.4.35.</t>
  </si>
  <si>
    <t>5.4.36.</t>
  </si>
  <si>
    <t>5.4.37.</t>
  </si>
  <si>
    <t>5.4.38.</t>
  </si>
  <si>
    <t>5.4.39.</t>
  </si>
  <si>
    <t>5.4.40.</t>
  </si>
  <si>
    <t>5.4.41.</t>
  </si>
  <si>
    <t>5.4.42.</t>
  </si>
  <si>
    <t>5.4.43.</t>
  </si>
  <si>
    <t>5.4.44.</t>
  </si>
  <si>
    <t>5.4.45.</t>
  </si>
  <si>
    <t>kulude hübitamine Gunnel Kobale praktilise kontakttunni läbiviimiseks 18.06.2021</t>
  </si>
  <si>
    <t>5.10.77.</t>
  </si>
  <si>
    <t>5.10.78.</t>
  </si>
  <si>
    <t>5.10.79.</t>
  </si>
  <si>
    <t>5.10.80.</t>
  </si>
  <si>
    <t>5.10.81.</t>
  </si>
  <si>
    <t>5.10.82.</t>
  </si>
  <si>
    <t>5.10.83.</t>
  </si>
  <si>
    <t>5.10.84.</t>
  </si>
  <si>
    <t>5.10.85.</t>
  </si>
  <si>
    <t>5.10.86.</t>
  </si>
  <si>
    <t>5.10.87.</t>
  </si>
  <si>
    <t>5.10.88.</t>
  </si>
  <si>
    <t>5.10.89.</t>
  </si>
  <si>
    <t>5.10.77.1.</t>
  </si>
  <si>
    <t>5.10.77.2.</t>
  </si>
  <si>
    <t>5.10.78.1.</t>
  </si>
  <si>
    <t>5.10.78.2.</t>
  </si>
  <si>
    <t>5.10.79.1.</t>
  </si>
  <si>
    <t>5.10.79.2.</t>
  </si>
  <si>
    <t>5.10.80.1.</t>
  </si>
  <si>
    <t>5.10.80.2.</t>
  </si>
  <si>
    <t>5.10.81.1.</t>
  </si>
  <si>
    <t>5.10.81.2.</t>
  </si>
  <si>
    <t>5.10.82.1.</t>
  </si>
  <si>
    <t>5.10.82.2.</t>
  </si>
  <si>
    <t>5.10.83.1.</t>
  </si>
  <si>
    <t>5.10.83.2.</t>
  </si>
  <si>
    <t>5.10.84.1.</t>
  </si>
  <si>
    <t>5.10.84.2.</t>
  </si>
  <si>
    <t>5.10.85.1.</t>
  </si>
  <si>
    <t>5.10.85.2.</t>
  </si>
  <si>
    <t>5.10.86.1.</t>
  </si>
  <si>
    <t>5.10.86.2.</t>
  </si>
  <si>
    <t>5.10.87.1.</t>
  </si>
  <si>
    <t>5.10.87.2.</t>
  </si>
  <si>
    <t>5.10.88.1.</t>
  </si>
  <si>
    <t>5.10.88.2.</t>
  </si>
  <si>
    <t>5.10.89.1.</t>
  </si>
  <si>
    <t>5.10.89.2.</t>
  </si>
  <si>
    <t>5.10.90.</t>
  </si>
  <si>
    <t>5.10.91.</t>
  </si>
  <si>
    <t>5.10.92.</t>
  </si>
  <si>
    <t>5.10.93.</t>
  </si>
  <si>
    <t>5.10.94.</t>
  </si>
  <si>
    <t>5.10.95.</t>
  </si>
  <si>
    <t>5.10.96.</t>
  </si>
  <si>
    <t>5.10.97.</t>
  </si>
  <si>
    <t>5.10.98.</t>
  </si>
  <si>
    <t>5.10.99.</t>
  </si>
  <si>
    <t>5.10.100.</t>
  </si>
  <si>
    <t>5.10.101.</t>
  </si>
  <si>
    <t>5.10.102.</t>
  </si>
  <si>
    <t>5.10.103.</t>
  </si>
  <si>
    <t>5.10.104.</t>
  </si>
  <si>
    <t>5.10.90.1.</t>
  </si>
  <si>
    <t>5.10.90.2.</t>
  </si>
  <si>
    <t>5.10.91.1.</t>
  </si>
  <si>
    <t>5.10.91.2.</t>
  </si>
  <si>
    <t>5.10.92.1.</t>
  </si>
  <si>
    <t>5.10.92.2.</t>
  </si>
  <si>
    <t>5.10.93.1.</t>
  </si>
  <si>
    <t>5.10.93.2.</t>
  </si>
  <si>
    <t>5.10.94.1.</t>
  </si>
  <si>
    <t>5.10.94.2.</t>
  </si>
  <si>
    <t>5.10.95.1.</t>
  </si>
  <si>
    <t>5.10.95.2.</t>
  </si>
  <si>
    <t>5.10.96.1.</t>
  </si>
  <si>
    <t>5.10.96.2.</t>
  </si>
  <si>
    <t>5.10.97.1.</t>
  </si>
  <si>
    <t>5.10.97.2.</t>
  </si>
  <si>
    <t>5.10.98.1.</t>
  </si>
  <si>
    <t>5.10.98.2.</t>
  </si>
  <si>
    <t>5.10.99.1.</t>
  </si>
  <si>
    <t>5.10.99.2.</t>
  </si>
  <si>
    <t>5.10.100.1.</t>
  </si>
  <si>
    <t>5.10.106.1.</t>
  </si>
  <si>
    <t>5.10.133.1.</t>
  </si>
  <si>
    <t>5.10.113.1.</t>
  </si>
  <si>
    <t>5.10.100.2.</t>
  </si>
  <si>
    <t>5.10.101.1.</t>
  </si>
  <si>
    <t>5.10.101.2.</t>
  </si>
  <si>
    <t>5.10.102.1.</t>
  </si>
  <si>
    <t>5.10.102.2.</t>
  </si>
  <si>
    <t>5.10.103.1.</t>
  </si>
  <si>
    <t>5.10.103.2.</t>
  </si>
  <si>
    <t>5.10.105.</t>
  </si>
  <si>
    <t>5.10.106.</t>
  </si>
  <si>
    <t>5.10.107.</t>
  </si>
  <si>
    <t>5.10.108.</t>
  </si>
  <si>
    <t>5.10.109.</t>
  </si>
  <si>
    <t>5.10.110.</t>
  </si>
  <si>
    <t>5.10.111.</t>
  </si>
  <si>
    <t>5.10.104.1.</t>
  </si>
  <si>
    <t>5.10.104.2.</t>
  </si>
  <si>
    <t>5.10.105.1.</t>
  </si>
  <si>
    <t>5.10.105.2.</t>
  </si>
  <si>
    <t>5.10.106.2.</t>
  </si>
  <si>
    <t>5.10.107.1.</t>
  </si>
  <si>
    <t>5.10.107.2.</t>
  </si>
  <si>
    <t>5.10.109.1.</t>
  </si>
  <si>
    <t>5.10.109.2.</t>
  </si>
  <si>
    <t>5.10.112.</t>
  </si>
  <si>
    <t>5.10.113.</t>
  </si>
  <si>
    <t>5.10.114.</t>
  </si>
  <si>
    <t>5.10.115.</t>
  </si>
  <si>
    <t>5.10.116.</t>
  </si>
  <si>
    <t>5.10.117.</t>
  </si>
  <si>
    <t>5.10.110.1.</t>
  </si>
  <si>
    <t>5.10.110.2.</t>
  </si>
  <si>
    <t>5.10.111.1.</t>
  </si>
  <si>
    <t>5.10.111.2.</t>
  </si>
  <si>
    <t>5.10.112.1.</t>
  </si>
  <si>
    <t>5.10.112.2.</t>
  </si>
  <si>
    <t>5.10.113.2.</t>
  </si>
  <si>
    <t>5.10.114.1.</t>
  </si>
  <si>
    <t>5.10.114.2.</t>
  </si>
  <si>
    <t>5.10.115.1.</t>
  </si>
  <si>
    <t>5.10.115.2.</t>
  </si>
  <si>
    <t>5.10.116.1.</t>
  </si>
  <si>
    <t>5.10.116.2.</t>
  </si>
  <si>
    <t>5.10.117.1.</t>
  </si>
  <si>
    <t>5.10.117.2.</t>
  </si>
  <si>
    <t>5.10.118.</t>
  </si>
  <si>
    <t>5.10.119.</t>
  </si>
  <si>
    <t>5.10.120.</t>
  </si>
  <si>
    <t>5.10.121.</t>
  </si>
  <si>
    <t>5.10.122.</t>
  </si>
  <si>
    <t>5.10.123.</t>
  </si>
  <si>
    <t>5.10.124.</t>
  </si>
  <si>
    <t>5.10.125.</t>
  </si>
  <si>
    <t>5.10.126.</t>
  </si>
  <si>
    <t>5.10.127.</t>
  </si>
  <si>
    <t>5.10.128.</t>
  </si>
  <si>
    <t>5.10.129.</t>
  </si>
  <si>
    <t>5.10.130.</t>
  </si>
  <si>
    <t>5.10.118.1.</t>
  </si>
  <si>
    <t>5.10.118.2.</t>
  </si>
  <si>
    <t>5.10.119.1.</t>
  </si>
  <si>
    <t>5.10.119.2.</t>
  </si>
  <si>
    <t>5.10.120.1.</t>
  </si>
  <si>
    <t>5.10.120.2.</t>
  </si>
  <si>
    <t>5.10.121.1.</t>
  </si>
  <si>
    <t>5.10.121.2.</t>
  </si>
  <si>
    <t>5.10.122.1.</t>
  </si>
  <si>
    <t>5.10.122.2.</t>
  </si>
  <si>
    <t>5.10.123.1.</t>
  </si>
  <si>
    <t>5.10.123.2.</t>
  </si>
  <si>
    <t>5.10.124.1.</t>
  </si>
  <si>
    <t>5.10.124.2.</t>
  </si>
  <si>
    <t>5.10.125.1.</t>
  </si>
  <si>
    <t>5.10.125.2.</t>
  </si>
  <si>
    <t>5.10.126.1.</t>
  </si>
  <si>
    <t>5.10.126.2.</t>
  </si>
  <si>
    <t>5.10.127.1.</t>
  </si>
  <si>
    <t>5.10.127.2.</t>
  </si>
  <si>
    <t>5.10.128.1.</t>
  </si>
  <si>
    <t>5.10.128.2.</t>
  </si>
  <si>
    <t>5.10.129.1.</t>
  </si>
  <si>
    <t>5.10.129.2.</t>
  </si>
  <si>
    <t>5.10.130.1.</t>
  </si>
  <si>
    <t>5.10.130.2.</t>
  </si>
  <si>
    <t>5.10.131.</t>
  </si>
  <si>
    <t>5.10.132.</t>
  </si>
  <si>
    <t>5.10.133.</t>
  </si>
  <si>
    <t>5.10.134.</t>
  </si>
  <si>
    <t>5.10.135.</t>
  </si>
  <si>
    <t>5.10.136.</t>
  </si>
  <si>
    <t>5.10.137.</t>
  </si>
  <si>
    <t>5.10.138.</t>
  </si>
  <si>
    <t>5.10.140.</t>
  </si>
  <si>
    <t>5.10.139.</t>
  </si>
  <si>
    <t>5.10.141.</t>
  </si>
  <si>
    <t>5.10.142.</t>
  </si>
  <si>
    <t>5.10.143.</t>
  </si>
  <si>
    <t>5.10.131.1.</t>
  </si>
  <si>
    <t>5.10.131.2.</t>
  </si>
  <si>
    <t>5.10.132.1.</t>
  </si>
  <si>
    <t>5.10.132.2.</t>
  </si>
  <si>
    <t>5.10.133.2.</t>
  </si>
  <si>
    <t>5.10.134.1.</t>
  </si>
  <si>
    <t>5.10.134.2.</t>
  </si>
  <si>
    <t>5.10.137.1.</t>
  </si>
  <si>
    <t>5.10.135.1.</t>
  </si>
  <si>
    <t>5.10.135.2.</t>
  </si>
  <si>
    <t>5.10.136.1.</t>
  </si>
  <si>
    <t>5.10.136.2.</t>
  </si>
  <si>
    <t>5.10.137.2.</t>
  </si>
  <si>
    <t>5.10.138.1.</t>
  </si>
  <si>
    <t>5.10.138.2.</t>
  </si>
  <si>
    <t>5.10.139.1.</t>
  </si>
  <si>
    <t>5.10.139.2.</t>
  </si>
  <si>
    <t>5.10.140.1.</t>
  </si>
  <si>
    <t>5.10.140.2.</t>
  </si>
  <si>
    <t>5.10.141.1.</t>
  </si>
  <si>
    <t>5.10.141.2.</t>
  </si>
  <si>
    <t>5.10.142.1.</t>
  </si>
  <si>
    <t>5.10.142.2.</t>
  </si>
  <si>
    <t>5.10.143.1.</t>
  </si>
  <si>
    <t>5.10.143.2.</t>
  </si>
  <si>
    <t>5.10.144.</t>
  </si>
  <si>
    <t>5.10.145.</t>
  </si>
  <si>
    <t>5.10.146.</t>
  </si>
  <si>
    <t>5.10.147.</t>
  </si>
  <si>
    <t>5.10.148.</t>
  </si>
  <si>
    <t>5.10.149.</t>
  </si>
  <si>
    <t>5.10.150.</t>
  </si>
  <si>
    <t>5.10.151.</t>
  </si>
  <si>
    <t>5.10.152.</t>
  </si>
  <si>
    <t>5.10.153.</t>
  </si>
  <si>
    <t>5.10.154.</t>
  </si>
  <si>
    <t>5.10.155.</t>
  </si>
  <si>
    <t>5.10.156.</t>
  </si>
  <si>
    <t>5.10.144.1.</t>
  </si>
  <si>
    <t>5.10.144.2.</t>
  </si>
  <si>
    <t>5.10.145.1.</t>
  </si>
  <si>
    <t>5.10.145.2.</t>
  </si>
  <si>
    <t>5.10.146.1.</t>
  </si>
  <si>
    <t>5.10.146.2.</t>
  </si>
  <si>
    <t>5.10.147.1.</t>
  </si>
  <si>
    <t>5.10.147.2.</t>
  </si>
  <si>
    <t>5.10.148.1.</t>
  </si>
  <si>
    <t>5.10.148.2.</t>
  </si>
  <si>
    <t>5.10.149.1.</t>
  </si>
  <si>
    <t>5.10.149.2-</t>
  </si>
  <si>
    <t>5.10.150.1.</t>
  </si>
  <si>
    <t>5.10.150.2.</t>
  </si>
  <si>
    <t>5.10.151.1.</t>
  </si>
  <si>
    <t>5.10.151.2.</t>
  </si>
  <si>
    <t>5.10.152.1.</t>
  </si>
  <si>
    <t>5.10.152.2.</t>
  </si>
  <si>
    <t>5.10.153.1.</t>
  </si>
  <si>
    <t>5.10.153.2.</t>
  </si>
  <si>
    <t>5.10.154.1.</t>
  </si>
  <si>
    <t>5.10.154.2.</t>
  </si>
  <si>
    <t>5.10.155.1.</t>
  </si>
  <si>
    <t>5.10.155.2.</t>
  </si>
  <si>
    <t>5.10.156.1.</t>
  </si>
  <si>
    <t>5.10.156.2.</t>
  </si>
  <si>
    <t>Külli Kuri koolitusassitent KL nr.11</t>
  </si>
  <si>
    <t>5.10.157.</t>
  </si>
  <si>
    <t>5.10.158.</t>
  </si>
  <si>
    <t>5.10.159.</t>
  </si>
  <si>
    <t>5.10.160.</t>
  </si>
  <si>
    <t>5.10.161.</t>
  </si>
  <si>
    <t>5.10.162.</t>
  </si>
  <si>
    <t>5.10.163.</t>
  </si>
  <si>
    <t>5.10.164.</t>
  </si>
  <si>
    <t>5.10.165.</t>
  </si>
  <si>
    <t>5.10.168.</t>
  </si>
  <si>
    <t>5.10.157.1</t>
  </si>
  <si>
    <t>5.10.157.2.</t>
  </si>
  <si>
    <t>5.10.158.1.</t>
  </si>
  <si>
    <t>5.10.158.2.</t>
  </si>
  <si>
    <t>5.10.159.1.</t>
  </si>
  <si>
    <t>5.10.159.2.</t>
  </si>
  <si>
    <t>5.10.160.1.</t>
  </si>
  <si>
    <t>5.10.160.2.</t>
  </si>
  <si>
    <t>5.10.162.1.</t>
  </si>
  <si>
    <t>5.10.162.2.</t>
  </si>
  <si>
    <t>5.10.166.</t>
  </si>
  <si>
    <t>4.10.167.</t>
  </si>
  <si>
    <t>5.10.169.</t>
  </si>
  <si>
    <t>5.10.163.1.</t>
  </si>
  <si>
    <t>5.10.163.2.</t>
  </si>
  <si>
    <t>5.10.164.1.</t>
  </si>
  <si>
    <t>5.10.164.2.</t>
  </si>
  <si>
    <t>5.10.165.1.</t>
  </si>
  <si>
    <t>5.10.165.2.</t>
  </si>
  <si>
    <t>5.10.166.1.</t>
  </si>
  <si>
    <t>5.10.166.2.</t>
  </si>
  <si>
    <t>4.10.167.1.</t>
  </si>
  <si>
    <t>4.10.167.2.</t>
  </si>
  <si>
    <t>5.10.168.1.</t>
  </si>
  <si>
    <t>5.10.168.2.</t>
  </si>
  <si>
    <t>5.10.170.</t>
  </si>
  <si>
    <t>5.10.171.</t>
  </si>
  <si>
    <t>5.10.172.</t>
  </si>
  <si>
    <t>5.10.173.</t>
  </si>
  <si>
    <t>5.10.174.</t>
  </si>
  <si>
    <t>5.10.175.</t>
  </si>
  <si>
    <t>5.10.169.1.</t>
  </si>
  <si>
    <t>5.10.169.2.</t>
  </si>
  <si>
    <t>5.10.170.1.</t>
  </si>
  <si>
    <t>5.10.170.2.</t>
  </si>
  <si>
    <t>5.10.171.1.</t>
  </si>
  <si>
    <t>5.10.171.2.</t>
  </si>
  <si>
    <t>5.10.172.1.</t>
  </si>
  <si>
    <t>5.10.172.2.</t>
  </si>
  <si>
    <t>5.10.173.1.</t>
  </si>
  <si>
    <t>5.10.173.2.</t>
  </si>
  <si>
    <t>5.10.174.1.</t>
  </si>
  <si>
    <t>5.10.174.2.</t>
  </si>
  <si>
    <t>5.10.175.1.</t>
  </si>
  <si>
    <t>5.10.175.2.</t>
  </si>
  <si>
    <t>5.10.176.</t>
  </si>
  <si>
    <t>5.10.177.</t>
  </si>
  <si>
    <t>5.10.178.</t>
  </si>
  <si>
    <t>5.10.179.</t>
  </si>
  <si>
    <t>5.10.180.</t>
  </si>
  <si>
    <t>5.10.181.</t>
  </si>
  <si>
    <t>5.10.182.</t>
  </si>
  <si>
    <t>5.10.183.</t>
  </si>
  <si>
    <t>5.10.184.</t>
  </si>
  <si>
    <t>5.10.185.</t>
  </si>
  <si>
    <t>5.10.176.1.</t>
  </si>
  <si>
    <t>5.10.176.2.</t>
  </si>
  <si>
    <t>5.5.2.</t>
  </si>
  <si>
    <t>5.5.3.</t>
  </si>
  <si>
    <t>6.2.3.</t>
  </si>
  <si>
    <t>6.3.1.Mare Kitsnik -esinejatasu koostööseminaril 19.08.2021</t>
  </si>
  <si>
    <t>6.3.1.1.</t>
  </si>
  <si>
    <t>6.3.1.2.</t>
  </si>
  <si>
    <t>Vilmsi 55 õppeklass august hoolduskulud</t>
  </si>
  <si>
    <t>Vilmsi 55 õppeklass sept  hoolduskulud</t>
  </si>
  <si>
    <t>Toetuslepingu punkti 4.1.3 kohaselt taotlen AMIF-i vahemakse 54994,86 euro eraldamist lepingu punktis 4.4 nimetatud kontole.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</si>
</sst>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_-;\-* #,##0.00\ _€_-;_-* &quot;-&quot;??\ _€_-;_-@_-"/>
  </numFmts>
  <fonts count="34" x14ac:knownFonts="1">
    <font>
      <sz val="11"/>
      <color theme="1"/>
      <name val="Calibri"/>
      <family val="2"/>
      <charset val="186"/>
      <scheme val="minor"/>
    </font>
    <font>
      <b/>
      <sz val="11"/>
      <color theme="1"/>
      <name val="Calibri"/>
      <family val="2"/>
      <charset val="186"/>
      <scheme val="minor"/>
    </font>
    <font>
      <sz val="12"/>
      <color theme="1"/>
      <name val="Times New Roman"/>
      <family val="1"/>
      <charset val="186"/>
    </font>
    <font>
      <b/>
      <sz val="12"/>
      <color theme="1"/>
      <name val="Times New Roman"/>
      <family val="1"/>
      <charset val="186"/>
    </font>
    <font>
      <b/>
      <i/>
      <sz val="12"/>
      <color theme="1"/>
      <name val="Times New Roman"/>
      <family val="1"/>
      <charset val="186"/>
    </font>
    <font>
      <i/>
      <sz val="12"/>
      <color theme="1"/>
      <name val="Times New Roman"/>
      <family val="1"/>
      <charset val="186"/>
    </font>
    <font>
      <sz val="12"/>
      <color rgb="FFFF0000"/>
      <name val="Times New Roman"/>
      <family val="1"/>
      <charset val="186"/>
    </font>
    <font>
      <b/>
      <sz val="12"/>
      <color rgb="FFFF0000"/>
      <name val="Times New Roman"/>
      <family val="1"/>
      <charset val="186"/>
    </font>
    <font>
      <u/>
      <sz val="11"/>
      <color theme="10"/>
      <name val="Calibri"/>
      <family val="2"/>
      <charset val="186"/>
      <scheme val="minor"/>
    </font>
    <font>
      <b/>
      <i/>
      <sz val="12"/>
      <name val="Times New Roman"/>
      <family val="1"/>
      <charset val="186"/>
    </font>
    <font>
      <i/>
      <sz val="11"/>
      <color theme="1"/>
      <name val="Calibri"/>
      <family val="2"/>
      <charset val="186"/>
      <scheme val="minor"/>
    </font>
    <font>
      <sz val="12"/>
      <name val="Times New Roman"/>
      <family val="1"/>
      <charset val="186"/>
    </font>
    <font>
      <b/>
      <sz val="12"/>
      <name val="Times New Roman"/>
      <family val="1"/>
      <charset val="186"/>
    </font>
    <font>
      <strike/>
      <sz val="12"/>
      <color theme="1"/>
      <name val="Times New Roman"/>
      <family val="1"/>
      <charset val="186"/>
    </font>
    <font>
      <sz val="11"/>
      <color rgb="FFFF0000"/>
      <name val="Calibri"/>
      <family val="2"/>
      <charset val="186"/>
      <scheme val="minor"/>
    </font>
    <font>
      <i/>
      <sz val="12"/>
      <color rgb="FFFF0000"/>
      <name val="Times New Roman"/>
      <family val="1"/>
      <charset val="186"/>
    </font>
    <font>
      <i/>
      <sz val="12"/>
      <color theme="0" tint="-0.499984740745262"/>
      <name val="Times New Roman"/>
      <family val="1"/>
      <charset val="186"/>
    </font>
    <font>
      <strike/>
      <sz val="12"/>
      <name val="Times New Roman"/>
      <family val="1"/>
      <charset val="186"/>
    </font>
    <font>
      <sz val="11"/>
      <name val="Calibri"/>
      <family val="2"/>
      <charset val="186"/>
      <scheme val="minor"/>
    </font>
    <font>
      <i/>
      <sz val="11"/>
      <name val="Calibri"/>
      <family val="2"/>
      <charset val="186"/>
      <scheme val="minor"/>
    </font>
    <font>
      <b/>
      <sz val="11"/>
      <color theme="1"/>
      <name val="Times New Roman"/>
      <family val="1"/>
      <charset val="186"/>
    </font>
    <font>
      <sz val="11"/>
      <color theme="1"/>
      <name val="Times New Roman"/>
      <family val="1"/>
      <charset val="186"/>
    </font>
    <font>
      <sz val="10"/>
      <name val="Arial"/>
      <family val="2"/>
      <charset val="186"/>
    </font>
    <font>
      <sz val="11"/>
      <name val="Times New Roman"/>
      <family val="1"/>
      <charset val="186"/>
    </font>
    <font>
      <sz val="10"/>
      <name val="Times New Roman"/>
      <family val="1"/>
      <charset val="186"/>
    </font>
    <font>
      <sz val="11"/>
      <color theme="0" tint="-0.499984740745262"/>
      <name val="Times New Roman"/>
      <family val="1"/>
      <charset val="186"/>
    </font>
    <font>
      <b/>
      <sz val="11"/>
      <name val="Times New Roman"/>
      <family val="1"/>
      <charset val="186"/>
    </font>
    <font>
      <sz val="11"/>
      <color rgb="FFFF0000"/>
      <name val="Times New Roman"/>
      <family val="1"/>
      <charset val="186"/>
    </font>
    <font>
      <i/>
      <sz val="11"/>
      <color rgb="FFFF0000"/>
      <name val="Times New Roman"/>
      <family val="1"/>
      <charset val="186"/>
    </font>
    <font>
      <i/>
      <sz val="11"/>
      <color theme="1"/>
      <name val="Times New Roman"/>
      <family val="1"/>
      <charset val="186"/>
    </font>
    <font>
      <i/>
      <sz val="11"/>
      <color theme="0" tint="-0.499984740745262"/>
      <name val="Times New Roman"/>
      <family val="1"/>
      <charset val="186"/>
    </font>
    <font>
      <sz val="11"/>
      <name val="Arial"/>
      <family val="2"/>
      <charset val="186"/>
    </font>
    <font>
      <sz val="12"/>
      <color rgb="FF000000"/>
      <name val="Times New Roman"/>
      <family val="1"/>
      <charset val="186"/>
    </font>
    <font>
      <sz val="11"/>
      <color theme="3"/>
      <name val="Times New Roman"/>
      <family val="1"/>
      <charset val="186"/>
    </font>
  </fonts>
  <fills count="11">
    <fill>
      <patternFill patternType="none"/>
    </fill>
    <fill>
      <patternFill patternType="gray125"/>
    </fill>
    <fill>
      <patternFill patternType="solid">
        <fgColor theme="6" tint="0.39997558519241921"/>
        <bgColor indexed="64"/>
      </patternFill>
    </fill>
    <fill>
      <patternFill patternType="solid">
        <fgColor rgb="FFFFC000"/>
        <bgColor indexed="64"/>
      </patternFill>
    </fill>
    <fill>
      <patternFill patternType="solid">
        <fgColor theme="8" tint="0.39997558519241921"/>
        <bgColor indexed="64"/>
      </patternFill>
    </fill>
    <fill>
      <patternFill patternType="solid">
        <fgColor theme="6" tint="0.79998168889431442"/>
        <bgColor indexed="64"/>
      </patternFill>
    </fill>
    <fill>
      <patternFill patternType="solid">
        <fgColor rgb="FFFFFF00"/>
        <bgColor indexed="64"/>
      </patternFill>
    </fill>
    <fill>
      <patternFill patternType="solid">
        <fgColor rgb="FF92D050"/>
        <bgColor indexed="64"/>
      </patternFill>
    </fill>
    <fill>
      <patternFill patternType="solid">
        <fgColor theme="0"/>
        <bgColor indexed="64"/>
      </patternFill>
    </fill>
    <fill>
      <patternFill patternType="solid">
        <fgColor theme="6" tint="0.59999389629810485"/>
        <bgColor indexed="64"/>
      </patternFill>
    </fill>
    <fill>
      <patternFill patternType="solid">
        <fgColor rgb="FFEBF1DE"/>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0" fontId="8" fillId="0" borderId="0" applyNumberFormat="0" applyFill="0" applyBorder="0" applyAlignment="0" applyProtection="0"/>
    <xf numFmtId="0" fontId="22" fillId="0" borderId="0"/>
  </cellStyleXfs>
  <cellXfs count="503">
    <xf numFmtId="0" fontId="0" fillId="0" borderId="0" xfId="0"/>
    <xf numFmtId="0" fontId="2" fillId="0" borderId="0" xfId="0" applyFont="1"/>
    <xf numFmtId="0" fontId="2" fillId="0" borderId="1" xfId="0" applyFont="1" applyBorder="1" applyAlignment="1">
      <alignment wrapText="1"/>
    </xf>
    <xf numFmtId="0" fontId="3" fillId="0" borderId="0" xfId="0" applyFont="1"/>
    <xf numFmtId="0" fontId="3" fillId="2" borderId="1" xfId="0" applyFont="1" applyFill="1" applyBorder="1"/>
    <xf numFmtId="0" fontId="3" fillId="2" borderId="1" xfId="0" applyFont="1" applyFill="1" applyBorder="1" applyAlignment="1">
      <alignment wrapText="1"/>
    </xf>
    <xf numFmtId="0" fontId="6" fillId="0" borderId="0" xfId="0" applyFont="1"/>
    <xf numFmtId="0" fontId="7" fillId="0" borderId="0" xfId="0" applyFont="1"/>
    <xf numFmtId="0" fontId="4" fillId="0" borderId="0" xfId="0" applyFont="1"/>
    <xf numFmtId="0" fontId="2" fillId="3" borderId="1" xfId="0" applyFont="1" applyFill="1" applyBorder="1"/>
    <xf numFmtId="0" fontId="3" fillId="3" borderId="1" xfId="0" applyFont="1" applyFill="1" applyBorder="1"/>
    <xf numFmtId="0" fontId="3" fillId="3" borderId="1" xfId="0" applyFont="1" applyFill="1" applyBorder="1" applyAlignment="1">
      <alignment wrapText="1"/>
    </xf>
    <xf numFmtId="0" fontId="2" fillId="4" borderId="1" xfId="0" applyFont="1" applyFill="1" applyBorder="1"/>
    <xf numFmtId="0" fontId="3" fillId="4" borderId="1" xfId="0" applyFont="1" applyFill="1" applyBorder="1"/>
    <xf numFmtId="0" fontId="2" fillId="0" borderId="0" xfId="0" applyFont="1"/>
    <xf numFmtId="0" fontId="0" fillId="0" borderId="0" xfId="0"/>
    <xf numFmtId="0" fontId="3" fillId="2" borderId="1" xfId="0" applyFont="1" applyFill="1" applyBorder="1"/>
    <xf numFmtId="0" fontId="4" fillId="0" borderId="0" xfId="0" applyFont="1"/>
    <xf numFmtId="0" fontId="2" fillId="0" borderId="0" xfId="0" applyFont="1"/>
    <xf numFmtId="0" fontId="3" fillId="0" borderId="1" xfId="0" applyFont="1" applyBorder="1"/>
    <xf numFmtId="0" fontId="2" fillId="0" borderId="1" xfId="0" applyFont="1" applyBorder="1"/>
    <xf numFmtId="0" fontId="2" fillId="0" borderId="0" xfId="0" applyFont="1" applyProtection="1">
      <protection locked="0"/>
    </xf>
    <xf numFmtId="0" fontId="0" fillId="0" borderId="0" xfId="0" applyProtection="1">
      <protection locked="0"/>
    </xf>
    <xf numFmtId="0" fontId="3" fillId="2" borderId="1" xfId="0" applyFont="1" applyFill="1" applyBorder="1" applyProtection="1">
      <protection locked="0"/>
    </xf>
    <xf numFmtId="4" fontId="2" fillId="3" borderId="1" xfId="0" applyNumberFormat="1" applyFont="1" applyFill="1" applyBorder="1" applyProtection="1">
      <protection locked="0"/>
    </xf>
    <xf numFmtId="0" fontId="2" fillId="0" borderId="1" xfId="0" applyFont="1" applyBorder="1" applyProtection="1">
      <protection locked="0" hidden="1"/>
    </xf>
    <xf numFmtId="14" fontId="2" fillId="0" borderId="1" xfId="0" applyNumberFormat="1" applyFont="1" applyBorder="1" applyProtection="1">
      <protection locked="0" hidden="1"/>
    </xf>
    <xf numFmtId="0" fontId="2" fillId="0" borderId="0" xfId="0" applyFont="1" applyProtection="1">
      <protection locked="0" hidden="1"/>
    </xf>
    <xf numFmtId="0" fontId="3" fillId="2" borderId="2" xfId="0" applyFont="1" applyFill="1" applyBorder="1" applyAlignment="1">
      <alignment horizontal="center" vertical="center" wrapText="1"/>
    </xf>
    <xf numFmtId="0" fontId="3" fillId="2" borderId="5" xfId="0" applyFont="1" applyFill="1" applyBorder="1" applyAlignment="1">
      <alignment vertical="center" wrapText="1"/>
    </xf>
    <xf numFmtId="0" fontId="0" fillId="0" borderId="1" xfId="0" applyBorder="1" applyAlignment="1" applyProtection="1">
      <protection locked="0" hidden="1"/>
    </xf>
    <xf numFmtId="0" fontId="2" fillId="0" borderId="0" xfId="0" applyFont="1" applyBorder="1" applyProtection="1">
      <protection locked="0" hidden="1"/>
    </xf>
    <xf numFmtId="0" fontId="6" fillId="0" borderId="0" xfId="0" applyFont="1" applyProtection="1">
      <protection locked="0" hidden="1"/>
    </xf>
    <xf numFmtId="0" fontId="2" fillId="0" borderId="0" xfId="0" applyFont="1" applyProtection="1">
      <protection hidden="1"/>
    </xf>
    <xf numFmtId="0" fontId="2" fillId="2" borderId="1" xfId="0" applyFont="1" applyFill="1" applyBorder="1" applyProtection="1">
      <protection hidden="1"/>
    </xf>
    <xf numFmtId="0" fontId="3" fillId="2" borderId="1" xfId="0" applyFont="1" applyFill="1" applyBorder="1" applyProtection="1">
      <protection hidden="1"/>
    </xf>
    <xf numFmtId="0" fontId="3" fillId="2" borderId="1" xfId="0" applyFont="1" applyFill="1" applyBorder="1" applyAlignment="1" applyProtection="1">
      <alignment wrapText="1"/>
      <protection hidden="1"/>
    </xf>
    <xf numFmtId="0" fontId="3" fillId="0" borderId="1" xfId="0" applyFont="1" applyBorder="1" applyProtection="1">
      <protection hidden="1"/>
    </xf>
    <xf numFmtId="0" fontId="2" fillId="0" borderId="1" xfId="0" applyFont="1" applyBorder="1" applyProtection="1">
      <protection hidden="1"/>
    </xf>
    <xf numFmtId="2" fontId="2" fillId="0" borderId="1" xfId="0" applyNumberFormat="1" applyFont="1" applyBorder="1" applyProtection="1">
      <protection hidden="1"/>
    </xf>
    <xf numFmtId="2" fontId="2" fillId="3" borderId="1" xfId="0" applyNumberFormat="1" applyFont="1" applyFill="1" applyBorder="1" applyProtection="1">
      <protection hidden="1"/>
    </xf>
    <xf numFmtId="0" fontId="4" fillId="0" borderId="0" xfId="0" applyFont="1" applyProtection="1">
      <protection hidden="1"/>
    </xf>
    <xf numFmtId="0" fontId="3" fillId="0" borderId="0" xfId="0" applyFont="1" applyProtection="1">
      <protection hidden="1"/>
    </xf>
    <xf numFmtId="0" fontId="4" fillId="0" borderId="0" xfId="0" applyFont="1" applyBorder="1" applyProtection="1">
      <protection hidden="1"/>
    </xf>
    <xf numFmtId="0" fontId="0" fillId="0" borderId="0" xfId="0" applyProtection="1">
      <protection hidden="1"/>
    </xf>
    <xf numFmtId="4" fontId="2" fillId="3" borderId="1" xfId="0" applyNumberFormat="1" applyFont="1" applyFill="1" applyBorder="1" applyProtection="1">
      <protection hidden="1"/>
    </xf>
    <xf numFmtId="0" fontId="3" fillId="2" borderId="1" xfId="0" applyFont="1" applyFill="1" applyBorder="1" applyAlignment="1" applyProtection="1">
      <alignment horizontal="center"/>
      <protection hidden="1"/>
    </xf>
    <xf numFmtId="0" fontId="3" fillId="0" borderId="0" xfId="0" applyFont="1" applyFill="1" applyBorder="1" applyAlignment="1" applyProtection="1">
      <alignment horizontal="center"/>
      <protection hidden="1"/>
    </xf>
    <xf numFmtId="0" fontId="2" fillId="0" borderId="0" xfId="0" applyFont="1" applyFill="1" applyBorder="1" applyProtection="1">
      <protection hidden="1"/>
    </xf>
    <xf numFmtId="0" fontId="3" fillId="0" borderId="0" xfId="0" applyFont="1" applyFill="1" applyBorder="1" applyProtection="1">
      <protection hidden="1"/>
    </xf>
    <xf numFmtId="0" fontId="9" fillId="0" borderId="0" xfId="1" applyFont="1" applyProtection="1">
      <protection hidden="1"/>
    </xf>
    <xf numFmtId="0" fontId="0" fillId="2" borderId="3" xfId="0" applyFont="1" applyFill="1" applyBorder="1" applyAlignment="1" applyProtection="1">
      <protection hidden="1"/>
    </xf>
    <xf numFmtId="0" fontId="1" fillId="0" borderId="0" xfId="0" applyFont="1"/>
    <xf numFmtId="9" fontId="3" fillId="2" borderId="1" xfId="0" applyNumberFormat="1" applyFont="1" applyFill="1" applyBorder="1" applyAlignment="1" applyProtection="1">
      <alignment horizontal="center"/>
      <protection hidden="1"/>
    </xf>
    <xf numFmtId="9" fontId="3" fillId="2" borderId="1" xfId="0" applyNumberFormat="1" applyFont="1" applyFill="1" applyBorder="1" applyAlignment="1" applyProtection="1">
      <alignment wrapText="1"/>
      <protection hidden="1"/>
    </xf>
    <xf numFmtId="9" fontId="3" fillId="2" borderId="1" xfId="0" applyNumberFormat="1" applyFont="1" applyFill="1" applyBorder="1" applyAlignment="1" applyProtection="1">
      <alignment horizontal="center" vertical="center"/>
      <protection hidden="1"/>
    </xf>
    <xf numFmtId="0" fontId="3" fillId="3" borderId="1" xfId="0" applyFont="1" applyFill="1" applyBorder="1" applyAlignment="1">
      <alignment horizontal="center"/>
    </xf>
    <xf numFmtId="0" fontId="2" fillId="0" borderId="1" xfId="0" applyFont="1" applyBorder="1" applyAlignment="1" applyProtection="1">
      <alignment horizontal="center" vertical="center"/>
      <protection locked="0" hidden="1"/>
    </xf>
    <xf numFmtId="4" fontId="2" fillId="0" borderId="1" xfId="0" applyNumberFormat="1" applyFont="1" applyBorder="1" applyProtection="1">
      <protection hidden="1"/>
    </xf>
    <xf numFmtId="4" fontId="2" fillId="6" borderId="1" xfId="0" applyNumberFormat="1" applyFont="1" applyFill="1" applyBorder="1" applyProtection="1">
      <protection locked="0" hidden="1"/>
    </xf>
    <xf numFmtId="4" fontId="3" fillId="5" borderId="1" xfId="0" applyNumberFormat="1" applyFont="1" applyFill="1" applyBorder="1" applyProtection="1">
      <protection hidden="1"/>
    </xf>
    <xf numFmtId="4" fontId="3" fillId="2" borderId="1" xfId="0" applyNumberFormat="1" applyFont="1" applyFill="1" applyBorder="1" applyProtection="1">
      <protection hidden="1"/>
    </xf>
    <xf numFmtId="4" fontId="2" fillId="0" borderId="1" xfId="0" applyNumberFormat="1" applyFont="1" applyBorder="1" applyProtection="1">
      <protection locked="0" hidden="1"/>
    </xf>
    <xf numFmtId="4" fontId="2" fillId="2" borderId="1" xfId="0" applyNumberFormat="1" applyFont="1" applyFill="1" applyBorder="1" applyProtection="1">
      <protection hidden="1"/>
    </xf>
    <xf numFmtId="4" fontId="2" fillId="3" borderId="1" xfId="0" applyNumberFormat="1" applyFont="1" applyFill="1" applyBorder="1" applyProtection="1">
      <protection locked="0" hidden="1"/>
    </xf>
    <xf numFmtId="4" fontId="2" fillId="6" borderId="1" xfId="0" applyNumberFormat="1" applyFont="1" applyFill="1" applyBorder="1" applyProtection="1">
      <protection hidden="1"/>
    </xf>
    <xf numFmtId="4" fontId="3" fillId="3" borderId="1" xfId="0" applyNumberFormat="1" applyFont="1" applyFill="1" applyBorder="1"/>
    <xf numFmtId="4" fontId="3" fillId="4" borderId="1" xfId="0" applyNumberFormat="1" applyFont="1" applyFill="1" applyBorder="1"/>
    <xf numFmtId="4" fontId="2" fillId="0" borderId="0" xfId="0" applyNumberFormat="1" applyFont="1"/>
    <xf numFmtId="0" fontId="3" fillId="2" borderId="1" xfId="0" applyFont="1" applyFill="1" applyBorder="1" applyProtection="1">
      <protection locked="0" hidden="1"/>
    </xf>
    <xf numFmtId="4" fontId="2" fillId="2" borderId="1" xfId="0" applyNumberFormat="1" applyFont="1" applyFill="1" applyBorder="1" applyProtection="1">
      <protection locked="0" hidden="1"/>
    </xf>
    <xf numFmtId="0" fontId="10" fillId="0" borderId="0" xfId="0" applyFont="1"/>
    <xf numFmtId="4" fontId="3" fillId="2" borderId="1" xfId="0" applyNumberFormat="1" applyFont="1" applyFill="1" applyBorder="1" applyProtection="1">
      <protection locked="0" hidden="1"/>
    </xf>
    <xf numFmtId="0" fontId="3" fillId="0" borderId="0" xfId="0" applyFont="1" applyFill="1" applyBorder="1"/>
    <xf numFmtId="4" fontId="3" fillId="0" borderId="0" xfId="0" applyNumberFormat="1" applyFont="1" applyFill="1" applyBorder="1" applyProtection="1"/>
    <xf numFmtId="4" fontId="3" fillId="0" borderId="0" xfId="0" applyNumberFormat="1" applyFont="1" applyFill="1" applyBorder="1"/>
    <xf numFmtId="0" fontId="9" fillId="0" borderId="0" xfId="0" applyFont="1" applyFill="1"/>
    <xf numFmtId="0" fontId="11" fillId="0" borderId="0" xfId="0" applyFont="1"/>
    <xf numFmtId="0" fontId="11" fillId="0" borderId="0" xfId="0" applyFont="1" applyProtection="1">
      <protection hidden="1"/>
    </xf>
    <xf numFmtId="0" fontId="13" fillId="0" borderId="0" xfId="0" applyFont="1" applyProtection="1">
      <protection hidden="1"/>
    </xf>
    <xf numFmtId="0" fontId="14" fillId="0" borderId="0" xfId="0" applyFont="1"/>
    <xf numFmtId="0" fontId="15" fillId="0" borderId="0" xfId="0" applyFont="1"/>
    <xf numFmtId="0" fontId="16" fillId="0" borderId="1" xfId="0" applyFont="1" applyBorder="1" applyProtection="1">
      <protection locked="0" hidden="1"/>
    </xf>
    <xf numFmtId="2" fontId="16" fillId="0" borderId="1" xfId="0" applyNumberFormat="1" applyFont="1" applyBorder="1" applyProtection="1">
      <protection locked="0" hidden="1"/>
    </xf>
    <xf numFmtId="0" fontId="16" fillId="0" borderId="1" xfId="0" applyFont="1" applyBorder="1" applyAlignment="1" applyProtection="1">
      <alignment wrapText="1"/>
      <protection locked="0" hidden="1"/>
    </xf>
    <xf numFmtId="0" fontId="3" fillId="2" borderId="1" xfId="0" applyFont="1" applyFill="1" applyBorder="1" applyAlignment="1" applyProtection="1">
      <alignment horizontal="center" vertical="center" wrapText="1"/>
      <protection hidden="1"/>
    </xf>
    <xf numFmtId="0" fontId="13" fillId="0" borderId="0" xfId="0" applyFont="1" applyAlignment="1" applyProtection="1">
      <protection hidden="1"/>
    </xf>
    <xf numFmtId="0" fontId="11" fillId="0" borderId="1" xfId="0" applyFont="1" applyBorder="1" applyProtection="1">
      <protection hidden="1"/>
    </xf>
    <xf numFmtId="0" fontId="12" fillId="3" borderId="1" xfId="0" applyFont="1" applyFill="1" applyBorder="1"/>
    <xf numFmtId="0" fontId="12" fillId="3" borderId="1" xfId="0" applyFont="1" applyFill="1" applyBorder="1" applyAlignment="1">
      <alignment wrapText="1"/>
    </xf>
    <xf numFmtId="0" fontId="18" fillId="0" borderId="0" xfId="0" applyFont="1"/>
    <xf numFmtId="0" fontId="19" fillId="0" borderId="0" xfId="0" applyFont="1"/>
    <xf numFmtId="0" fontId="3" fillId="2" borderId="6" xfId="0" applyFont="1" applyFill="1" applyBorder="1" applyAlignment="1">
      <alignment horizontal="center"/>
    </xf>
    <xf numFmtId="0" fontId="3" fillId="7" borderId="1" xfId="0" applyFont="1" applyFill="1" applyBorder="1" applyAlignment="1">
      <alignment horizontal="center"/>
    </xf>
    <xf numFmtId="9" fontId="3" fillId="7" borderId="1" xfId="0" applyNumberFormat="1" applyFont="1" applyFill="1" applyBorder="1" applyAlignment="1" applyProtection="1">
      <alignment horizontal="center" vertical="center" wrapText="1"/>
      <protection hidden="1"/>
    </xf>
    <xf numFmtId="2" fontId="2" fillId="7" borderId="1" xfId="0" applyNumberFormat="1" applyFont="1" applyFill="1" applyBorder="1"/>
    <xf numFmtId="0" fontId="1" fillId="0" borderId="15" xfId="0" applyFont="1" applyBorder="1"/>
    <xf numFmtId="0" fontId="0" fillId="0" borderId="16" xfId="0" applyBorder="1"/>
    <xf numFmtId="0" fontId="0" fillId="0" borderId="17" xfId="0" applyBorder="1"/>
    <xf numFmtId="0" fontId="0" fillId="0" borderId="18" xfId="0" applyBorder="1"/>
    <xf numFmtId="0" fontId="0" fillId="0" borderId="0" xfId="0" applyBorder="1"/>
    <xf numFmtId="0" fontId="0" fillId="0" borderId="19" xfId="0" applyBorder="1"/>
    <xf numFmtId="0" fontId="1" fillId="0" borderId="20" xfId="0" applyFont="1" applyBorder="1"/>
    <xf numFmtId="0" fontId="0" fillId="0" borderId="21" xfId="0" applyBorder="1"/>
    <xf numFmtId="0" fontId="0" fillId="0" borderId="22" xfId="0" applyBorder="1"/>
    <xf numFmtId="0" fontId="20" fillId="0" borderId="0" xfId="0" applyFont="1" applyAlignment="1">
      <alignment horizontal="right" vertical="center"/>
    </xf>
    <xf numFmtId="0" fontId="21" fillId="0" borderId="0" xfId="0" applyFont="1" applyAlignment="1">
      <alignment horizontal="right" vertical="center"/>
    </xf>
    <xf numFmtId="0" fontId="21" fillId="0" borderId="0" xfId="0" applyFont="1"/>
    <xf numFmtId="0" fontId="11" fillId="0" borderId="1" xfId="0" applyFont="1" applyBorder="1" applyAlignment="1" applyProtection="1">
      <alignment wrapText="1"/>
      <protection locked="0" hidden="1"/>
    </xf>
    <xf numFmtId="0" fontId="2" fillId="0" borderId="1" xfId="0" applyFont="1" applyBorder="1" applyAlignment="1" applyProtection="1">
      <alignment wrapText="1"/>
      <protection locked="0" hidden="1"/>
    </xf>
    <xf numFmtId="0" fontId="11" fillId="0" borderId="1" xfId="0" applyFont="1" applyBorder="1" applyProtection="1">
      <protection locked="0" hidden="1"/>
    </xf>
    <xf numFmtId="4" fontId="2" fillId="0" borderId="0" xfId="0" applyNumberFormat="1" applyFont="1" applyProtection="1">
      <protection locked="0"/>
    </xf>
    <xf numFmtId="2" fontId="11" fillId="0" borderId="1" xfId="0" applyNumberFormat="1" applyFont="1" applyBorder="1" applyProtection="1">
      <protection locked="0" hidden="1"/>
    </xf>
    <xf numFmtId="4" fontId="11" fillId="0" borderId="1" xfId="0" applyNumberFormat="1" applyFont="1" applyBorder="1" applyProtection="1">
      <protection locked="0" hidden="1"/>
    </xf>
    <xf numFmtId="0" fontId="2" fillId="0" borderId="1" xfId="0" applyFont="1" applyFill="1" applyBorder="1" applyAlignment="1" applyProtection="1">
      <alignment wrapText="1"/>
      <protection locked="0" hidden="1"/>
    </xf>
    <xf numFmtId="0" fontId="11" fillId="0" borderId="1" xfId="0" applyFont="1" applyFill="1" applyBorder="1" applyAlignment="1" applyProtection="1">
      <alignment wrapText="1"/>
      <protection locked="0" hidden="1"/>
    </xf>
    <xf numFmtId="0" fontId="2" fillId="0" borderId="1" xfId="0" applyFont="1" applyFill="1" applyBorder="1" applyProtection="1">
      <protection locked="0" hidden="1"/>
    </xf>
    <xf numFmtId="0" fontId="11" fillId="8" borderId="1" xfId="0" applyFont="1" applyFill="1" applyBorder="1" applyAlignment="1" applyProtection="1">
      <alignment wrapText="1"/>
      <protection locked="0" hidden="1"/>
    </xf>
    <xf numFmtId="49" fontId="3" fillId="2" borderId="1" xfId="0" applyNumberFormat="1" applyFont="1" applyFill="1" applyBorder="1" applyProtection="1">
      <protection hidden="1"/>
    </xf>
    <xf numFmtId="49" fontId="3" fillId="2" borderId="1" xfId="0" applyNumberFormat="1" applyFont="1" applyFill="1" applyBorder="1" applyProtection="1">
      <protection locked="0" hidden="1"/>
    </xf>
    <xf numFmtId="49" fontId="11" fillId="0" borderId="1" xfId="0" applyNumberFormat="1" applyFont="1" applyBorder="1" applyProtection="1">
      <protection locked="0" hidden="1"/>
    </xf>
    <xf numFmtId="49" fontId="2" fillId="0" borderId="1" xfId="0" applyNumberFormat="1" applyFont="1" applyBorder="1" applyProtection="1">
      <protection locked="0" hidden="1"/>
    </xf>
    <xf numFmtId="0" fontId="3" fillId="2" borderId="2" xfId="0" applyFont="1" applyFill="1" applyBorder="1" applyAlignment="1" applyProtection="1">
      <protection hidden="1"/>
    </xf>
    <xf numFmtId="0" fontId="3" fillId="2" borderId="1" xfId="0" applyFont="1" applyFill="1" applyBorder="1" applyAlignment="1" applyProtection="1">
      <alignment horizontal="center"/>
      <protection hidden="1"/>
    </xf>
    <xf numFmtId="0" fontId="3" fillId="2" borderId="5" xfId="0" applyFont="1" applyFill="1" applyBorder="1" applyAlignment="1">
      <alignment horizontal="center" vertical="center" wrapText="1"/>
    </xf>
    <xf numFmtId="0" fontId="3" fillId="2" borderId="5" xfId="0" applyFont="1" applyFill="1" applyBorder="1" applyAlignment="1">
      <alignment horizontal="center"/>
    </xf>
    <xf numFmtId="0" fontId="3" fillId="2" borderId="5" xfId="0" applyFont="1" applyFill="1" applyBorder="1" applyAlignment="1" applyProtection="1">
      <alignment horizontal="center" vertical="center" wrapText="1"/>
      <protection hidden="1"/>
    </xf>
    <xf numFmtId="49" fontId="3" fillId="5" borderId="1" xfId="0" applyNumberFormat="1" applyFont="1" applyFill="1" applyBorder="1" applyProtection="1">
      <protection locked="0" hidden="1"/>
    </xf>
    <xf numFmtId="0" fontId="3" fillId="5" borderId="1" xfId="0" applyFont="1" applyFill="1" applyBorder="1" applyProtection="1">
      <protection locked="0" hidden="1"/>
    </xf>
    <xf numFmtId="0" fontId="12" fillId="5" borderId="1" xfId="0" applyFont="1" applyFill="1" applyBorder="1" applyAlignment="1" applyProtection="1">
      <protection locked="0" hidden="1"/>
    </xf>
    <xf numFmtId="0" fontId="3" fillId="0" borderId="0" xfId="0" applyFont="1" applyProtection="1">
      <protection locked="0" hidden="1"/>
    </xf>
    <xf numFmtId="0" fontId="3" fillId="5" borderId="1" xfId="0" applyFont="1" applyFill="1" applyBorder="1" applyAlignment="1" applyProtection="1">
      <protection locked="0" hidden="1"/>
    </xf>
    <xf numFmtId="0" fontId="2" fillId="0" borderId="0" xfId="0" applyFont="1" applyFill="1" applyProtection="1">
      <protection locked="0" hidden="1"/>
    </xf>
    <xf numFmtId="0" fontId="2" fillId="0" borderId="0" xfId="0" applyFont="1" applyFill="1" applyBorder="1" applyProtection="1">
      <protection locked="0" hidden="1"/>
    </xf>
    <xf numFmtId="49" fontId="2" fillId="0" borderId="1" xfId="0" applyNumberFormat="1" applyFont="1" applyFill="1" applyBorder="1" applyProtection="1">
      <protection locked="0" hidden="1"/>
    </xf>
    <xf numFmtId="14" fontId="2" fillId="0" borderId="1" xfId="0" applyNumberFormat="1" applyFont="1" applyFill="1" applyBorder="1" applyProtection="1">
      <protection locked="0" hidden="1"/>
    </xf>
    <xf numFmtId="0" fontId="11" fillId="5" borderId="1" xfId="0" applyFont="1" applyFill="1" applyBorder="1" applyProtection="1">
      <protection locked="0" hidden="1"/>
    </xf>
    <xf numFmtId="0" fontId="11" fillId="0" borderId="0" xfId="0" applyFont="1" applyBorder="1" applyAlignment="1" applyProtection="1">
      <protection locked="0" hidden="1"/>
    </xf>
    <xf numFmtId="0" fontId="11" fillId="0" borderId="0" xfId="0" applyFont="1" applyFill="1" applyBorder="1" applyAlignment="1" applyProtection="1">
      <protection locked="0" hidden="1"/>
    </xf>
    <xf numFmtId="2" fontId="22" fillId="0" borderId="0" xfId="0" applyNumberFormat="1" applyFont="1" applyFill="1" applyBorder="1" applyAlignment="1">
      <alignment wrapText="1"/>
    </xf>
    <xf numFmtId="0" fontId="3" fillId="2" borderId="1" xfId="0" applyFont="1" applyFill="1" applyBorder="1" applyAlignment="1">
      <alignment horizontal="center"/>
    </xf>
    <xf numFmtId="0" fontId="2" fillId="0" borderId="0" xfId="0" applyFont="1" applyAlignment="1">
      <alignment vertical="center"/>
    </xf>
    <xf numFmtId="0" fontId="2" fillId="0" borderId="0" xfId="0" applyFont="1" applyAlignment="1">
      <alignment horizontal="center" vertical="center" wrapText="1"/>
    </xf>
    <xf numFmtId="0" fontId="11" fillId="0" borderId="0" xfId="0" applyFont="1" applyProtection="1">
      <protection locked="0" hidden="1"/>
    </xf>
    <xf numFmtId="14" fontId="11" fillId="0" borderId="0" xfId="0" applyNumberFormat="1" applyFont="1" applyProtection="1">
      <protection locked="0" hidden="1"/>
    </xf>
    <xf numFmtId="0" fontId="11" fillId="0" borderId="1" xfId="0" applyFont="1" applyBorder="1" applyAlignment="1">
      <alignment wrapText="1"/>
    </xf>
    <xf numFmtId="0" fontId="23" fillId="0" borderId="1" xfId="0" applyFont="1" applyBorder="1" applyAlignment="1">
      <alignment wrapText="1"/>
    </xf>
    <xf numFmtId="0" fontId="24" fillId="0" borderId="1" xfId="0" applyFont="1" applyBorder="1" applyAlignment="1" applyProtection="1">
      <alignment wrapText="1"/>
      <protection locked="0" hidden="1"/>
    </xf>
    <xf numFmtId="0" fontId="18" fillId="0" borderId="0" xfId="0" applyFont="1" applyAlignment="1">
      <alignment wrapText="1"/>
    </xf>
    <xf numFmtId="0" fontId="18" fillId="0" borderId="1" xfId="0" applyFont="1" applyBorder="1" applyAlignment="1">
      <alignment wrapText="1"/>
    </xf>
    <xf numFmtId="14" fontId="18" fillId="0" borderId="0" xfId="0" applyNumberFormat="1" applyFont="1" applyAlignment="1">
      <alignment wrapText="1"/>
    </xf>
    <xf numFmtId="0" fontId="3" fillId="2" borderId="0" xfId="0" applyFont="1" applyFill="1" applyBorder="1" applyAlignment="1">
      <alignment horizontal="center" vertical="center"/>
    </xf>
    <xf numFmtId="4" fontId="2" fillId="0" borderId="0" xfId="0" applyNumberFormat="1" applyFont="1" applyBorder="1" applyProtection="1">
      <protection locked="0" hidden="1"/>
    </xf>
    <xf numFmtId="4" fontId="2" fillId="0" borderId="0" xfId="0" applyNumberFormat="1" applyFont="1" applyFill="1" applyBorder="1" applyProtection="1">
      <protection locked="0" hidden="1"/>
    </xf>
    <xf numFmtId="4" fontId="3" fillId="2" borderId="0" xfId="0" applyNumberFormat="1" applyFont="1" applyFill="1" applyBorder="1"/>
    <xf numFmtId="49" fontId="11" fillId="0" borderId="1" xfId="0" applyNumberFormat="1" applyFont="1" applyFill="1" applyBorder="1" applyProtection="1">
      <protection locked="0" hidden="1"/>
    </xf>
    <xf numFmtId="14" fontId="11" fillId="0" borderId="0" xfId="0" applyNumberFormat="1" applyFont="1" applyFill="1" applyProtection="1">
      <protection locked="0" hidden="1"/>
    </xf>
    <xf numFmtId="0" fontId="11" fillId="0" borderId="0" xfId="0" applyFont="1" applyFill="1" applyBorder="1" applyProtection="1">
      <protection locked="0" hidden="1"/>
    </xf>
    <xf numFmtId="0" fontId="11" fillId="0" borderId="0" xfId="0" applyFont="1" applyFill="1" applyProtection="1">
      <protection locked="0" hidden="1"/>
    </xf>
    <xf numFmtId="0" fontId="2" fillId="0" borderId="0" xfId="0" applyFont="1" applyAlignment="1">
      <alignment horizontal="center"/>
    </xf>
    <xf numFmtId="0" fontId="3" fillId="2" borderId="1" xfId="0" applyFont="1" applyFill="1" applyBorder="1" applyAlignment="1">
      <alignment horizontal="center" wrapText="1"/>
    </xf>
    <xf numFmtId="0" fontId="3" fillId="5" borderId="1" xfId="0" applyFont="1" applyFill="1" applyBorder="1" applyAlignment="1" applyProtection="1">
      <alignment horizontal="center"/>
      <protection locked="0" hidden="1"/>
    </xf>
    <xf numFmtId="0" fontId="11" fillId="0" borderId="1" xfId="0" applyFont="1" applyBorder="1" applyAlignment="1" applyProtection="1">
      <alignment horizontal="center"/>
      <protection locked="0" hidden="1"/>
    </xf>
    <xf numFmtId="0" fontId="2" fillId="0" borderId="1" xfId="0" applyFont="1" applyBorder="1" applyAlignment="1" applyProtection="1">
      <alignment horizontal="center"/>
      <protection locked="0" hidden="1"/>
    </xf>
    <xf numFmtId="0" fontId="0" fillId="0" borderId="0" xfId="0" applyAlignment="1">
      <alignment horizontal="center"/>
    </xf>
    <xf numFmtId="49" fontId="11" fillId="0" borderId="1" xfId="0" applyNumberFormat="1" applyFont="1" applyBorder="1" applyAlignment="1" applyProtection="1">
      <alignment horizontal="center"/>
      <protection locked="0" hidden="1"/>
    </xf>
    <xf numFmtId="14" fontId="12" fillId="5" borderId="1" xfId="0" applyNumberFormat="1" applyFont="1" applyFill="1" applyBorder="1" applyAlignment="1" applyProtection="1">
      <alignment horizontal="center"/>
      <protection locked="0" hidden="1"/>
    </xf>
    <xf numFmtId="14" fontId="11" fillId="0" borderId="1" xfId="0" applyNumberFormat="1" applyFont="1" applyBorder="1" applyAlignment="1" applyProtection="1">
      <alignment horizontal="center"/>
      <protection locked="0" hidden="1"/>
    </xf>
    <xf numFmtId="14" fontId="2" fillId="0" borderId="1" xfId="0" applyNumberFormat="1" applyFont="1" applyBorder="1" applyAlignment="1" applyProtection="1">
      <alignment horizontal="center"/>
      <protection locked="0" hidden="1"/>
    </xf>
    <xf numFmtId="1" fontId="0" fillId="0" borderId="0" xfId="0" applyNumberFormat="1" applyAlignment="1">
      <alignment horizontal="center"/>
    </xf>
    <xf numFmtId="1" fontId="3" fillId="2" borderId="1" xfId="0" applyNumberFormat="1" applyFont="1" applyFill="1" applyBorder="1" applyAlignment="1">
      <alignment horizontal="center" wrapText="1"/>
    </xf>
    <xf numFmtId="1" fontId="16" fillId="0" borderId="1" xfId="0" applyNumberFormat="1" applyFont="1" applyBorder="1" applyAlignment="1" applyProtection="1">
      <alignment horizontal="center"/>
      <protection locked="0" hidden="1"/>
    </xf>
    <xf numFmtId="1" fontId="2" fillId="0" borderId="1" xfId="0" applyNumberFormat="1" applyFont="1" applyBorder="1" applyAlignment="1" applyProtection="1">
      <alignment horizontal="center"/>
      <protection locked="0" hidden="1"/>
    </xf>
    <xf numFmtId="1" fontId="3" fillId="2" borderId="1" xfId="0" applyNumberFormat="1" applyFont="1" applyFill="1" applyBorder="1" applyAlignment="1">
      <alignment horizontal="center"/>
    </xf>
    <xf numFmtId="0" fontId="3" fillId="2" borderId="1" xfId="0" applyFont="1" applyFill="1" applyBorder="1" applyAlignment="1">
      <alignment horizontal="center"/>
    </xf>
    <xf numFmtId="0" fontId="0" fillId="0" borderId="0" xfId="0" applyFont="1" applyAlignment="1">
      <alignment horizontal="center"/>
    </xf>
    <xf numFmtId="0" fontId="20" fillId="2" borderId="1" xfId="0" applyFont="1" applyFill="1" applyBorder="1" applyAlignment="1">
      <alignment wrapText="1"/>
    </xf>
    <xf numFmtId="0" fontId="25" fillId="0" borderId="1" xfId="0" applyFont="1" applyBorder="1" applyProtection="1">
      <protection locked="0" hidden="1"/>
    </xf>
    <xf numFmtId="0" fontId="25" fillId="0" borderId="1" xfId="0" applyFont="1" applyBorder="1" applyAlignment="1" applyProtection="1">
      <alignment wrapText="1"/>
      <protection locked="0" hidden="1"/>
    </xf>
    <xf numFmtId="0" fontId="21" fillId="0" borderId="1" xfId="0" applyFont="1" applyBorder="1" applyProtection="1">
      <protection locked="0" hidden="1"/>
    </xf>
    <xf numFmtId="0" fontId="20" fillId="5" borderId="1" xfId="0" applyFont="1" applyFill="1" applyBorder="1" applyProtection="1">
      <protection locked="0" hidden="1"/>
    </xf>
    <xf numFmtId="0" fontId="21" fillId="0" borderId="1" xfId="0" applyFont="1" applyBorder="1" applyAlignment="1" applyProtection="1">
      <alignment wrapText="1"/>
      <protection locked="0" hidden="1"/>
    </xf>
    <xf numFmtId="0" fontId="23" fillId="0" borderId="1" xfId="0" applyFont="1" applyBorder="1" applyAlignment="1" applyProtection="1">
      <alignment wrapText="1"/>
      <protection locked="0" hidden="1"/>
    </xf>
    <xf numFmtId="0" fontId="20" fillId="0" borderId="1" xfId="0" applyFont="1" applyFill="1" applyBorder="1" applyProtection="1">
      <protection locked="0" hidden="1"/>
    </xf>
    <xf numFmtId="0" fontId="23" fillId="0" borderId="1" xfId="0" applyFont="1" applyBorder="1" applyProtection="1">
      <protection locked="0" hidden="1"/>
    </xf>
    <xf numFmtId="0" fontId="23" fillId="0" borderId="1" xfId="0" applyFont="1" applyFill="1" applyBorder="1" applyAlignment="1" applyProtection="1">
      <alignment wrapText="1"/>
      <protection locked="0" hidden="1"/>
    </xf>
    <xf numFmtId="49" fontId="20" fillId="0" borderId="0" xfId="0" applyNumberFormat="1" applyFont="1" applyFill="1" applyBorder="1" applyProtection="1">
      <protection locked="0" hidden="1"/>
    </xf>
    <xf numFmtId="49" fontId="26" fillId="0" borderId="0" xfId="0" applyNumberFormat="1" applyFont="1" applyFill="1" applyBorder="1" applyProtection="1">
      <protection locked="0" hidden="1"/>
    </xf>
    <xf numFmtId="49" fontId="23" fillId="0" borderId="0" xfId="0" applyNumberFormat="1" applyFont="1" applyFill="1" applyBorder="1" applyProtection="1">
      <protection locked="0" hidden="1"/>
    </xf>
    <xf numFmtId="0" fontId="27" fillId="0" borderId="1" xfId="0" applyFont="1" applyBorder="1" applyAlignment="1" applyProtection="1">
      <alignment wrapText="1"/>
      <protection locked="0" hidden="1"/>
    </xf>
    <xf numFmtId="0" fontId="20" fillId="2" borderId="1" xfId="0" applyFont="1" applyFill="1" applyBorder="1"/>
    <xf numFmtId="0" fontId="20" fillId="0" borderId="0" xfId="0" applyFont="1"/>
    <xf numFmtId="0" fontId="28" fillId="0" borderId="0" xfId="0" applyFont="1"/>
    <xf numFmtId="0" fontId="20" fillId="2" borderId="6" xfId="0" applyFont="1" applyFill="1" applyBorder="1" applyAlignment="1">
      <alignment horizontal="center"/>
    </xf>
    <xf numFmtId="0" fontId="20" fillId="2" borderId="1" xfId="0" applyFont="1" applyFill="1" applyBorder="1" applyAlignment="1">
      <alignment horizontal="center" wrapText="1"/>
    </xf>
    <xf numFmtId="0" fontId="30" fillId="0" borderId="1" xfId="0" applyFont="1" applyBorder="1" applyProtection="1">
      <protection locked="0" hidden="1"/>
    </xf>
    <xf numFmtId="0" fontId="25" fillId="0" borderId="1" xfId="0" applyFont="1" applyBorder="1" applyAlignment="1" applyProtection="1">
      <alignment horizontal="center"/>
      <protection locked="0" hidden="1"/>
    </xf>
    <xf numFmtId="0" fontId="21" fillId="0" borderId="0" xfId="0" applyFont="1" applyProtection="1">
      <protection locked="0" hidden="1"/>
    </xf>
    <xf numFmtId="49" fontId="25" fillId="0" borderId="1" xfId="0" applyNumberFormat="1" applyFont="1" applyBorder="1" applyAlignment="1" applyProtection="1">
      <alignment horizontal="center"/>
      <protection locked="0" hidden="1"/>
    </xf>
    <xf numFmtId="0" fontId="21" fillId="0" borderId="1" xfId="0" applyFont="1" applyBorder="1" applyAlignment="1" applyProtection="1">
      <alignment horizontal="center"/>
      <protection locked="0" hidden="1"/>
    </xf>
    <xf numFmtId="4" fontId="21" fillId="0" borderId="1" xfId="0" applyNumberFormat="1" applyFont="1" applyBorder="1" applyProtection="1">
      <protection locked="0" hidden="1"/>
    </xf>
    <xf numFmtId="16" fontId="20" fillId="5" borderId="1" xfId="0" applyNumberFormat="1" applyFont="1" applyFill="1" applyBorder="1" applyProtection="1">
      <protection locked="0" hidden="1"/>
    </xf>
    <xf numFmtId="0" fontId="26" fillId="5" borderId="1" xfId="0" applyFont="1" applyFill="1" applyBorder="1" applyAlignment="1" applyProtection="1">
      <protection locked="0" hidden="1"/>
    </xf>
    <xf numFmtId="0" fontId="20" fillId="5" borderId="1" xfId="0" applyFont="1" applyFill="1" applyBorder="1" applyAlignment="1" applyProtection="1">
      <alignment horizontal="center"/>
      <protection locked="0" hidden="1"/>
    </xf>
    <xf numFmtId="0" fontId="21" fillId="0" borderId="0" xfId="0" applyFont="1" applyFill="1" applyProtection="1">
      <protection locked="0" hidden="1"/>
    </xf>
    <xf numFmtId="1" fontId="21" fillId="0" borderId="1" xfId="0" applyNumberFormat="1" applyFont="1" applyBorder="1" applyAlignment="1" applyProtection="1">
      <alignment horizontal="center"/>
      <protection locked="0" hidden="1"/>
    </xf>
    <xf numFmtId="14" fontId="21" fillId="0" borderId="1" xfId="0" applyNumberFormat="1" applyFont="1" applyBorder="1" applyProtection="1">
      <protection locked="0" hidden="1"/>
    </xf>
    <xf numFmtId="0" fontId="26" fillId="0" borderId="0" xfId="0" applyFont="1" applyProtection="1">
      <protection locked="0" hidden="1"/>
    </xf>
    <xf numFmtId="0" fontId="23" fillId="0" borderId="0" xfId="0" applyFont="1" applyProtection="1">
      <protection locked="0" hidden="1"/>
    </xf>
    <xf numFmtId="49" fontId="23" fillId="0" borderId="1" xfId="0" applyNumberFormat="1" applyFont="1" applyBorder="1" applyProtection="1">
      <protection locked="0" hidden="1"/>
    </xf>
    <xf numFmtId="49" fontId="23" fillId="0" borderId="1" xfId="0" applyNumberFormat="1" applyFont="1" applyBorder="1" applyAlignment="1" applyProtection="1">
      <alignment horizontal="center"/>
      <protection locked="0" hidden="1"/>
    </xf>
    <xf numFmtId="49" fontId="21" fillId="0" borderId="1" xfId="0" applyNumberFormat="1" applyFont="1" applyBorder="1" applyProtection="1">
      <protection locked="0" hidden="1"/>
    </xf>
    <xf numFmtId="0" fontId="23" fillId="0" borderId="6" xfId="0" applyFont="1" applyBorder="1" applyProtection="1">
      <protection locked="0" hidden="1"/>
    </xf>
    <xf numFmtId="0" fontId="21" fillId="0" borderId="1" xfId="0" applyFont="1" applyFill="1" applyBorder="1" applyAlignment="1" applyProtection="1">
      <alignment wrapText="1"/>
      <protection locked="0" hidden="1"/>
    </xf>
    <xf numFmtId="0" fontId="23" fillId="0" borderId="1" xfId="0" applyFont="1" applyBorder="1" applyAlignment="1" applyProtection="1">
      <alignment horizontal="center"/>
      <protection locked="0" hidden="1"/>
    </xf>
    <xf numFmtId="14" fontId="23" fillId="0" borderId="0" xfId="0" applyNumberFormat="1" applyFont="1" applyProtection="1">
      <protection locked="0" hidden="1"/>
    </xf>
    <xf numFmtId="0" fontId="23" fillId="0" borderId="1" xfId="0" applyFont="1" applyBorder="1" applyAlignment="1" applyProtection="1">
      <alignment horizontal="center" wrapText="1"/>
      <protection locked="0" hidden="1"/>
    </xf>
    <xf numFmtId="0" fontId="23" fillId="0" borderId="1" xfId="0" applyFont="1" applyFill="1" applyBorder="1" applyAlignment="1" applyProtection="1">
      <alignment horizontal="center"/>
      <protection locked="0" hidden="1"/>
    </xf>
    <xf numFmtId="0" fontId="20" fillId="0" borderId="0" xfId="0" applyFont="1" applyProtection="1">
      <protection locked="0" hidden="1"/>
    </xf>
    <xf numFmtId="0" fontId="23" fillId="0" borderId="1" xfId="0" applyNumberFormat="1" applyFont="1" applyBorder="1" applyProtection="1">
      <protection locked="0" hidden="1"/>
    </xf>
    <xf numFmtId="0" fontId="20" fillId="0" borderId="0" xfId="0" applyFont="1" applyFill="1" applyProtection="1">
      <protection locked="0" hidden="1"/>
    </xf>
    <xf numFmtId="0" fontId="26" fillId="0" borderId="1" xfId="0" applyFont="1" applyFill="1" applyBorder="1" applyAlignment="1" applyProtection="1">
      <protection locked="0" hidden="1"/>
    </xf>
    <xf numFmtId="0" fontId="20" fillId="0" borderId="1" xfId="0" applyFont="1" applyFill="1" applyBorder="1" applyAlignment="1" applyProtection="1">
      <alignment horizontal="center"/>
      <protection locked="0" hidden="1"/>
    </xf>
    <xf numFmtId="16" fontId="20" fillId="0" borderId="1" xfId="0" applyNumberFormat="1" applyFont="1" applyFill="1" applyBorder="1" applyProtection="1">
      <protection locked="0" hidden="1"/>
    </xf>
    <xf numFmtId="0" fontId="23" fillId="0" borderId="0" xfId="0" applyFont="1" applyFill="1" applyProtection="1">
      <protection locked="0" hidden="1"/>
    </xf>
    <xf numFmtId="49" fontId="20" fillId="5" borderId="1" xfId="0" applyNumberFormat="1" applyFont="1" applyFill="1" applyBorder="1" applyProtection="1">
      <protection locked="0" hidden="1"/>
    </xf>
    <xf numFmtId="0" fontId="20" fillId="5" borderId="1" xfId="0" applyFont="1" applyFill="1" applyBorder="1" applyAlignment="1" applyProtection="1">
      <alignment wrapText="1"/>
      <protection locked="0" hidden="1"/>
    </xf>
    <xf numFmtId="49" fontId="20" fillId="0" borderId="1" xfId="0" applyNumberFormat="1" applyFont="1" applyFill="1" applyBorder="1" applyProtection="1">
      <protection locked="0" hidden="1"/>
    </xf>
    <xf numFmtId="49" fontId="23" fillId="0" borderId="1" xfId="0" applyNumberFormat="1" applyFont="1" applyFill="1" applyBorder="1" applyProtection="1">
      <protection locked="0" hidden="1"/>
    </xf>
    <xf numFmtId="0" fontId="20" fillId="5" borderId="1" xfId="0" applyFont="1" applyFill="1" applyBorder="1" applyAlignment="1" applyProtection="1">
      <protection locked="0" hidden="1"/>
    </xf>
    <xf numFmtId="49" fontId="21" fillId="0" borderId="1" xfId="0" applyNumberFormat="1" applyFont="1" applyFill="1" applyBorder="1" applyProtection="1">
      <protection locked="0" hidden="1"/>
    </xf>
    <xf numFmtId="49" fontId="20" fillId="0" borderId="11" xfId="0" applyNumberFormat="1" applyFont="1" applyFill="1" applyBorder="1" applyProtection="1">
      <protection locked="0" hidden="1"/>
    </xf>
    <xf numFmtId="49" fontId="26" fillId="0" borderId="11" xfId="0" applyNumberFormat="1" applyFont="1" applyFill="1" applyBorder="1" applyProtection="1">
      <protection locked="0" hidden="1"/>
    </xf>
    <xf numFmtId="4" fontId="20" fillId="2" borderId="1" xfId="0" applyNumberFormat="1" applyFont="1" applyFill="1" applyBorder="1"/>
    <xf numFmtId="0" fontId="20" fillId="2" borderId="1" xfId="0" applyFont="1" applyFill="1" applyBorder="1" applyAlignment="1">
      <alignment horizontal="center"/>
    </xf>
    <xf numFmtId="4" fontId="3" fillId="9" borderId="0" xfId="0" applyNumberFormat="1" applyFont="1" applyFill="1" applyBorder="1" applyProtection="1">
      <protection locked="0" hidden="1"/>
    </xf>
    <xf numFmtId="49" fontId="11" fillId="5" borderId="1" xfId="0" applyNumberFormat="1" applyFont="1" applyFill="1" applyBorder="1" applyProtection="1">
      <protection locked="0" hidden="1"/>
    </xf>
    <xf numFmtId="14" fontId="11" fillId="5" borderId="1" xfId="0" applyNumberFormat="1" applyFont="1" applyFill="1" applyBorder="1" applyProtection="1">
      <protection locked="0" hidden="1"/>
    </xf>
    <xf numFmtId="4" fontId="11" fillId="5" borderId="0" xfId="0" applyNumberFormat="1" applyFont="1" applyFill="1" applyBorder="1" applyProtection="1">
      <protection locked="0" hidden="1"/>
    </xf>
    <xf numFmtId="0" fontId="11" fillId="0" borderId="0" xfId="0" applyFont="1" applyBorder="1" applyProtection="1">
      <protection locked="0" hidden="1"/>
    </xf>
    <xf numFmtId="0" fontId="27" fillId="0" borderId="1" xfId="0" applyFont="1" applyBorder="1" applyAlignment="1" applyProtection="1">
      <alignment horizontal="center"/>
      <protection locked="0" hidden="1"/>
    </xf>
    <xf numFmtId="0" fontId="23" fillId="0" borderId="5" xfId="0" applyFont="1" applyBorder="1" applyAlignment="1" applyProtection="1">
      <alignment horizontal="center"/>
      <protection locked="0" hidden="1"/>
    </xf>
    <xf numFmtId="1" fontId="23" fillId="0" borderId="1" xfId="0" applyNumberFormat="1" applyFont="1" applyBorder="1" applyAlignment="1" applyProtection="1">
      <alignment horizontal="center"/>
      <protection locked="0" hidden="1"/>
    </xf>
    <xf numFmtId="0" fontId="21" fillId="0" borderId="0" xfId="0" applyFont="1" applyAlignment="1">
      <alignment horizontal="center"/>
    </xf>
    <xf numFmtId="49" fontId="23" fillId="0" borderId="0" xfId="0" applyNumberFormat="1" applyFont="1" applyAlignment="1">
      <alignment horizontal="center"/>
    </xf>
    <xf numFmtId="14" fontId="23" fillId="0" borderId="1" xfId="0" applyNumberFormat="1" applyFont="1" applyBorder="1" applyAlignment="1" applyProtection="1">
      <alignment horizontal="center"/>
      <protection locked="0" hidden="1"/>
    </xf>
    <xf numFmtId="14" fontId="23" fillId="0" borderId="5" xfId="0" applyNumberFormat="1" applyFont="1" applyBorder="1" applyAlignment="1" applyProtection="1">
      <alignment horizontal="center"/>
      <protection locked="0" hidden="1"/>
    </xf>
    <xf numFmtId="14" fontId="31" fillId="0" borderId="0" xfId="0" applyNumberFormat="1" applyFont="1" applyAlignment="1">
      <alignment horizontal="center"/>
    </xf>
    <xf numFmtId="14" fontId="25" fillId="0" borderId="1" xfId="0" applyNumberFormat="1" applyFont="1" applyBorder="1" applyAlignment="1" applyProtection="1">
      <alignment horizontal="center"/>
      <protection locked="0" hidden="1"/>
    </xf>
    <xf numFmtId="14" fontId="21" fillId="0" borderId="1" xfId="0" applyNumberFormat="1" applyFont="1" applyBorder="1" applyAlignment="1" applyProtection="1">
      <alignment horizontal="center"/>
      <protection locked="0" hidden="1"/>
    </xf>
    <xf numFmtId="14" fontId="23" fillId="0" borderId="1" xfId="0" applyNumberFormat="1" applyFont="1" applyFill="1" applyBorder="1" applyAlignment="1" applyProtection="1">
      <alignment horizontal="center"/>
      <protection locked="0" hidden="1"/>
    </xf>
    <xf numFmtId="14" fontId="26" fillId="5" borderId="1" xfId="0" applyNumberFormat="1" applyFont="1" applyFill="1" applyBorder="1" applyAlignment="1" applyProtection="1">
      <alignment horizontal="center"/>
      <protection locked="0" hidden="1"/>
    </xf>
    <xf numFmtId="49" fontId="20" fillId="0" borderId="0" xfId="0" applyNumberFormat="1" applyFont="1" applyFill="1" applyBorder="1" applyAlignment="1" applyProtection="1">
      <alignment horizontal="center"/>
      <protection locked="0" hidden="1"/>
    </xf>
    <xf numFmtId="49" fontId="26" fillId="0" borderId="0" xfId="0" applyNumberFormat="1" applyFont="1" applyFill="1" applyBorder="1" applyAlignment="1" applyProtection="1">
      <alignment horizontal="center"/>
      <protection locked="0" hidden="1"/>
    </xf>
    <xf numFmtId="49" fontId="23" fillId="0" borderId="0" xfId="0" applyNumberFormat="1" applyFont="1" applyFill="1" applyBorder="1" applyAlignment="1" applyProtection="1">
      <alignment horizontal="center"/>
      <protection locked="0" hidden="1"/>
    </xf>
    <xf numFmtId="0" fontId="23" fillId="0" borderId="0" xfId="0" applyFont="1" applyAlignment="1">
      <alignment wrapText="1"/>
    </xf>
    <xf numFmtId="14" fontId="23" fillId="0" borderId="1" xfId="0" applyNumberFormat="1" applyFont="1" applyBorder="1" applyAlignment="1">
      <alignment horizontal="center"/>
    </xf>
    <xf numFmtId="0" fontId="23" fillId="0" borderId="2" xfId="0" applyFont="1" applyFill="1" applyBorder="1"/>
    <xf numFmtId="0" fontId="23" fillId="0" borderId="2" xfId="0" applyFont="1" applyBorder="1"/>
    <xf numFmtId="164" fontId="21" fillId="0" borderId="0" xfId="0" applyNumberFormat="1" applyFont="1"/>
    <xf numFmtId="164" fontId="30" fillId="0" borderId="1" xfId="0" applyNumberFormat="1" applyFont="1" applyBorder="1" applyProtection="1">
      <protection locked="0" hidden="1"/>
    </xf>
    <xf numFmtId="164" fontId="21" fillId="0" borderId="1" xfId="0" applyNumberFormat="1" applyFont="1" applyBorder="1" applyProtection="1">
      <protection locked="0" hidden="1"/>
    </xf>
    <xf numFmtId="164" fontId="20" fillId="5" borderId="1" xfId="0" applyNumberFormat="1" applyFont="1" applyFill="1" applyBorder="1" applyProtection="1">
      <protection locked="0" hidden="1"/>
    </xf>
    <xf numFmtId="164" fontId="23" fillId="0" borderId="1" xfId="0" applyNumberFormat="1" applyFont="1" applyFill="1" applyBorder="1" applyProtection="1">
      <protection locked="0" hidden="1"/>
    </xf>
    <xf numFmtId="164" fontId="23" fillId="0" borderId="1" xfId="0" applyNumberFormat="1" applyFont="1" applyBorder="1" applyProtection="1">
      <protection locked="0" hidden="1"/>
    </xf>
    <xf numFmtId="164" fontId="27" fillId="0" borderId="1" xfId="0" applyNumberFormat="1" applyFont="1" applyBorder="1" applyProtection="1">
      <protection locked="0" hidden="1"/>
    </xf>
    <xf numFmtId="164" fontId="20" fillId="0" borderId="1" xfId="0" applyNumberFormat="1" applyFont="1" applyFill="1" applyBorder="1" applyProtection="1">
      <protection locked="0" hidden="1"/>
    </xf>
    <xf numFmtId="164" fontId="20" fillId="0" borderId="0" xfId="0" applyNumberFormat="1" applyFont="1" applyFill="1" applyBorder="1" applyProtection="1">
      <protection locked="0" hidden="1"/>
    </xf>
    <xf numFmtId="164" fontId="26" fillId="0" borderId="0" xfId="0" applyNumberFormat="1" applyFont="1" applyFill="1" applyBorder="1" applyProtection="1">
      <protection locked="0" hidden="1"/>
    </xf>
    <xf numFmtId="164" fontId="23" fillId="0" borderId="0" xfId="0" applyNumberFormat="1" applyFont="1" applyFill="1" applyBorder="1" applyProtection="1">
      <protection locked="0" hidden="1"/>
    </xf>
    <xf numFmtId="164" fontId="21" fillId="0" borderId="1" xfId="0" applyNumberFormat="1" applyFont="1" applyFill="1" applyBorder="1" applyProtection="1">
      <protection locked="0" hidden="1"/>
    </xf>
    <xf numFmtId="164" fontId="23" fillId="0" borderId="1" xfId="0" applyNumberFormat="1" applyFont="1" applyFill="1" applyBorder="1" applyAlignment="1" applyProtection="1">
      <alignment horizontal="right"/>
      <protection locked="0" hidden="1"/>
    </xf>
    <xf numFmtId="164" fontId="23" fillId="0" borderId="3" xfId="0" applyNumberFormat="1" applyFont="1" applyFill="1" applyBorder="1" applyProtection="1">
      <protection locked="0" hidden="1"/>
    </xf>
    <xf numFmtId="164" fontId="20" fillId="2" borderId="1" xfId="0" applyNumberFormat="1" applyFont="1" applyFill="1" applyBorder="1"/>
    <xf numFmtId="164" fontId="2" fillId="0" borderId="0" xfId="0" applyNumberFormat="1" applyFont="1"/>
    <xf numFmtId="164" fontId="16" fillId="0" borderId="1" xfId="0" applyNumberFormat="1" applyFont="1" applyBorder="1" applyProtection="1">
      <protection locked="0" hidden="1"/>
    </xf>
    <xf numFmtId="164" fontId="2" fillId="0" borderId="1" xfId="0" applyNumberFormat="1" applyFont="1" applyBorder="1" applyProtection="1">
      <protection locked="0" hidden="1"/>
    </xf>
    <xf numFmtId="164" fontId="3" fillId="2" borderId="1" xfId="0" applyNumberFormat="1" applyFont="1" applyFill="1" applyBorder="1"/>
    <xf numFmtId="14" fontId="16" fillId="0" borderId="1" xfId="0" applyNumberFormat="1" applyFont="1" applyBorder="1" applyAlignment="1" applyProtection="1">
      <alignment horizontal="center"/>
      <protection locked="0" hidden="1"/>
    </xf>
    <xf numFmtId="164" fontId="3" fillId="5" borderId="1" xfId="0" applyNumberFormat="1" applyFont="1" applyFill="1" applyBorder="1" applyProtection="1">
      <protection locked="0" hidden="1"/>
    </xf>
    <xf numFmtId="164" fontId="11" fillId="0" borderId="1" xfId="0" applyNumberFormat="1" applyFont="1" applyBorder="1" applyAlignment="1" applyProtection="1">
      <alignment wrapText="1"/>
      <protection locked="0" hidden="1"/>
    </xf>
    <xf numFmtId="164" fontId="11" fillId="0" borderId="1" xfId="0" applyNumberFormat="1" applyFont="1" applyFill="1" applyBorder="1" applyProtection="1">
      <protection locked="0" hidden="1"/>
    </xf>
    <xf numFmtId="164" fontId="11" fillId="0" borderId="1" xfId="0" applyNumberFormat="1" applyFont="1" applyBorder="1" applyProtection="1">
      <protection locked="0" hidden="1"/>
    </xf>
    <xf numFmtId="0" fontId="21" fillId="0" borderId="0" xfId="0" applyFont="1" applyAlignment="1">
      <alignment vertical="center"/>
    </xf>
    <xf numFmtId="0" fontId="21" fillId="0" borderId="0" xfId="0" applyFont="1" applyAlignment="1">
      <alignment horizontal="center" vertical="center" wrapText="1"/>
    </xf>
    <xf numFmtId="2" fontId="31" fillId="0" borderId="0" xfId="0" applyNumberFormat="1" applyFont="1" applyFill="1" applyBorder="1" applyAlignment="1">
      <alignment wrapText="1"/>
    </xf>
    <xf numFmtId="0" fontId="23" fillId="0" borderId="1" xfId="0" applyFont="1" applyBorder="1" applyAlignment="1" applyProtection="1">
      <protection locked="0" hidden="1"/>
    </xf>
    <xf numFmtId="0" fontId="23" fillId="0" borderId="5" xfId="0" applyFont="1" applyBorder="1" applyAlignment="1" applyProtection="1">
      <alignment wrapText="1"/>
      <protection locked="0" hidden="1"/>
    </xf>
    <xf numFmtId="0" fontId="23" fillId="0" borderId="5" xfId="0" applyFont="1" applyBorder="1" applyProtection="1">
      <protection locked="0" hidden="1"/>
    </xf>
    <xf numFmtId="0" fontId="23" fillId="0" borderId="5" xfId="0" applyFont="1" applyBorder="1" applyAlignment="1" applyProtection="1">
      <protection locked="0" hidden="1"/>
    </xf>
    <xf numFmtId="0" fontId="31" fillId="0" borderId="0" xfId="0" applyNumberFormat="1" applyFont="1" applyFill="1" applyBorder="1" applyAlignment="1">
      <alignment wrapText="1"/>
    </xf>
    <xf numFmtId="164" fontId="21" fillId="5" borderId="1" xfId="0" applyNumberFormat="1" applyFont="1" applyFill="1" applyBorder="1" applyProtection="1">
      <protection locked="0" hidden="1"/>
    </xf>
    <xf numFmtId="164" fontId="23" fillId="0" borderId="5" xfId="0" applyNumberFormat="1" applyFont="1" applyBorder="1" applyProtection="1">
      <protection locked="0" hidden="1"/>
    </xf>
    <xf numFmtId="164" fontId="23" fillId="0" borderId="10" xfId="0" applyNumberFormat="1" applyFont="1" applyFill="1" applyBorder="1" applyAlignment="1">
      <alignment wrapText="1"/>
    </xf>
    <xf numFmtId="164" fontId="21" fillId="2" borderId="1" xfId="0" applyNumberFormat="1" applyFont="1" applyFill="1" applyBorder="1"/>
    <xf numFmtId="0" fontId="23" fillId="0" borderId="1" xfId="0" applyFont="1" applyFill="1" applyBorder="1" applyAlignment="1">
      <alignment wrapText="1"/>
    </xf>
    <xf numFmtId="2" fontId="23" fillId="0" borderId="1" xfId="0" applyNumberFormat="1" applyFont="1" applyFill="1" applyBorder="1" applyAlignment="1">
      <alignment wrapText="1"/>
    </xf>
    <xf numFmtId="0" fontId="20" fillId="10" borderId="1" xfId="0" applyFont="1" applyFill="1" applyBorder="1" applyAlignment="1" applyProtection="1">
      <alignment horizontal="center"/>
      <protection locked="0" hidden="1"/>
    </xf>
    <xf numFmtId="49" fontId="20" fillId="10" borderId="1" xfId="0" applyNumberFormat="1" applyFont="1" applyFill="1" applyBorder="1" applyProtection="1">
      <protection locked="0" hidden="1"/>
    </xf>
    <xf numFmtId="0" fontId="20" fillId="10" borderId="1" xfId="0" applyFont="1" applyFill="1" applyBorder="1" applyProtection="1">
      <protection locked="0" hidden="1"/>
    </xf>
    <xf numFmtId="14" fontId="20" fillId="10" borderId="1" xfId="0" applyNumberFormat="1" applyFont="1" applyFill="1" applyBorder="1" applyProtection="1">
      <protection locked="0" hidden="1"/>
    </xf>
    <xf numFmtId="4" fontId="20" fillId="10" borderId="1" xfId="0" applyNumberFormat="1" applyFont="1" applyFill="1" applyBorder="1" applyProtection="1">
      <protection locked="0" hidden="1"/>
    </xf>
    <xf numFmtId="49" fontId="23" fillId="0" borderId="1" xfId="0" applyNumberFormat="1" applyFont="1" applyBorder="1" applyAlignment="1">
      <alignment horizontal="center"/>
    </xf>
    <xf numFmtId="14" fontId="20" fillId="10" borderId="1" xfId="0" applyNumberFormat="1" applyFont="1" applyFill="1" applyBorder="1" applyAlignment="1" applyProtection="1">
      <alignment horizontal="center"/>
      <protection locked="0" hidden="1"/>
    </xf>
    <xf numFmtId="0" fontId="12" fillId="5" borderId="1" xfId="0" applyFont="1" applyFill="1" applyBorder="1" applyProtection="1">
      <protection locked="0" hidden="1"/>
    </xf>
    <xf numFmtId="14" fontId="3" fillId="5" borderId="1" xfId="0" applyNumberFormat="1" applyFont="1" applyFill="1" applyBorder="1" applyProtection="1">
      <protection locked="0" hidden="1"/>
    </xf>
    <xf numFmtId="4" fontId="3" fillId="5" borderId="0" xfId="0" applyNumberFormat="1" applyFont="1" applyFill="1" applyBorder="1" applyProtection="1">
      <protection locked="0" hidden="1"/>
    </xf>
    <xf numFmtId="0" fontId="3" fillId="0" borderId="0" xfId="0" applyFont="1" applyBorder="1" applyProtection="1">
      <protection locked="0" hidden="1"/>
    </xf>
    <xf numFmtId="49" fontId="3" fillId="10" borderId="1" xfId="0" applyNumberFormat="1" applyFont="1" applyFill="1" applyBorder="1" applyProtection="1">
      <protection locked="0" hidden="1"/>
    </xf>
    <xf numFmtId="0" fontId="3" fillId="10" borderId="1" xfId="0" applyFont="1" applyFill="1" applyBorder="1" applyProtection="1">
      <protection locked="0" hidden="1"/>
    </xf>
    <xf numFmtId="0" fontId="12" fillId="10" borderId="1" xfId="0" applyFont="1" applyFill="1" applyBorder="1" applyAlignment="1" applyProtection="1">
      <alignment wrapText="1"/>
      <protection locked="0" hidden="1"/>
    </xf>
    <xf numFmtId="14" fontId="3" fillId="10" borderId="1" xfId="0" applyNumberFormat="1" applyFont="1" applyFill="1" applyBorder="1" applyProtection="1">
      <protection locked="0" hidden="1"/>
    </xf>
    <xf numFmtId="0" fontId="21" fillId="0" borderId="1" xfId="0" applyFont="1" applyFill="1" applyBorder="1" applyAlignment="1" applyProtection="1">
      <alignment horizontal="center"/>
      <protection locked="0" hidden="1"/>
    </xf>
    <xf numFmtId="14" fontId="21" fillId="0" borderId="1" xfId="0" applyNumberFormat="1" applyFont="1" applyFill="1" applyBorder="1" applyAlignment="1" applyProtection="1">
      <alignment horizontal="center"/>
      <protection locked="0" hidden="1"/>
    </xf>
    <xf numFmtId="0" fontId="32" fillId="0" borderId="0" xfId="0" applyFont="1"/>
    <xf numFmtId="0" fontId="23" fillId="0" borderId="5" xfId="0" applyFont="1" applyBorder="1" applyAlignment="1" applyProtection="1">
      <alignment horizontal="left" wrapText="1"/>
      <protection locked="0" hidden="1"/>
    </xf>
    <xf numFmtId="0" fontId="32" fillId="0" borderId="1" xfId="0" applyFont="1" applyBorder="1"/>
    <xf numFmtId="0" fontId="23" fillId="0" borderId="1" xfId="0" applyFont="1" applyBorder="1" applyAlignment="1">
      <alignment horizontal="center"/>
    </xf>
    <xf numFmtId="164" fontId="23" fillId="0" borderId="1" xfId="0" applyNumberFormat="1" applyFont="1" applyBorder="1"/>
    <xf numFmtId="0" fontId="6" fillId="0" borderId="1" xfId="0" applyFont="1" applyBorder="1" applyProtection="1">
      <protection locked="0" hidden="1"/>
    </xf>
    <xf numFmtId="16" fontId="3" fillId="5" borderId="1" xfId="0" applyNumberFormat="1" applyFont="1" applyFill="1" applyBorder="1" applyProtection="1">
      <protection locked="0" hidden="1"/>
    </xf>
    <xf numFmtId="16" fontId="3" fillId="0" borderId="1" xfId="0" applyNumberFormat="1" applyFont="1" applyFill="1" applyBorder="1" applyProtection="1">
      <protection locked="0" hidden="1"/>
    </xf>
    <xf numFmtId="0" fontId="12" fillId="0" borderId="1" xfId="0" applyFont="1" applyFill="1" applyBorder="1" applyAlignment="1" applyProtection="1">
      <protection locked="0" hidden="1"/>
    </xf>
    <xf numFmtId="0" fontId="3" fillId="0" borderId="1" xfId="0" applyFont="1" applyFill="1" applyBorder="1" applyProtection="1">
      <protection locked="0" hidden="1"/>
    </xf>
    <xf numFmtId="0" fontId="3" fillId="5" borderId="1" xfId="0" applyFont="1" applyFill="1" applyBorder="1" applyAlignment="1" applyProtection="1">
      <alignment wrapText="1"/>
      <protection locked="0" hidden="1"/>
    </xf>
    <xf numFmtId="49" fontId="3" fillId="0" borderId="1" xfId="0" applyNumberFormat="1" applyFont="1" applyFill="1" applyBorder="1" applyProtection="1">
      <protection locked="0" hidden="1"/>
    </xf>
    <xf numFmtId="0" fontId="6" fillId="0" borderId="1" xfId="0" applyFont="1" applyBorder="1" applyAlignment="1" applyProtection="1">
      <alignment wrapText="1"/>
      <protection locked="0" hidden="1"/>
    </xf>
    <xf numFmtId="0" fontId="26" fillId="0" borderId="2" xfId="0" applyFont="1" applyBorder="1" applyAlignment="1" applyProtection="1">
      <protection locked="0" hidden="1"/>
    </xf>
    <xf numFmtId="0" fontId="26" fillId="0" borderId="3" xfId="0" applyFont="1" applyBorder="1" applyAlignment="1" applyProtection="1">
      <protection locked="0" hidden="1"/>
    </xf>
    <xf numFmtId="0" fontId="27" fillId="0" borderId="1" xfId="0" applyFont="1" applyBorder="1" applyProtection="1">
      <protection locked="0" hidden="1"/>
    </xf>
    <xf numFmtId="0" fontId="27" fillId="0" borderId="0" xfId="0" applyFont="1" applyFill="1" applyProtection="1">
      <protection locked="0" hidden="1"/>
    </xf>
    <xf numFmtId="0" fontId="0" fillId="0" borderId="0" xfId="0" applyFill="1" applyBorder="1" applyAlignment="1">
      <alignment wrapText="1"/>
    </xf>
    <xf numFmtId="0" fontId="0" fillId="0" borderId="0" xfId="0" applyFill="1" applyBorder="1"/>
    <xf numFmtId="0" fontId="33" fillId="0" borderId="1" xfId="0" applyFont="1" applyBorder="1" applyAlignment="1" applyProtection="1">
      <alignment horizontal="center"/>
      <protection locked="0" hidden="1"/>
    </xf>
    <xf numFmtId="0" fontId="23" fillId="0" borderId="0" xfId="0" applyFont="1" applyBorder="1" applyAlignment="1" applyProtection="1">
      <alignment wrapText="1"/>
      <protection locked="0" hidden="1"/>
    </xf>
    <xf numFmtId="0" fontId="23" fillId="0" borderId="0" xfId="0" applyFont="1" applyBorder="1" applyAlignment="1" applyProtection="1">
      <alignment horizontal="center"/>
      <protection locked="0" hidden="1"/>
    </xf>
    <xf numFmtId="0" fontId="26" fillId="0" borderId="0" xfId="0" applyFont="1" applyBorder="1" applyAlignment="1" applyProtection="1">
      <alignment wrapText="1"/>
      <protection locked="0" hidden="1"/>
    </xf>
    <xf numFmtId="0" fontId="20" fillId="2" borderId="1" xfId="0" applyFont="1" applyFill="1" applyBorder="1" applyAlignment="1">
      <alignment horizontal="center"/>
    </xf>
    <xf numFmtId="1" fontId="11" fillId="0" borderId="1" xfId="0" applyNumberFormat="1" applyFont="1" applyBorder="1" applyAlignment="1" applyProtection="1">
      <alignment horizontal="center"/>
      <protection locked="0" hidden="1"/>
    </xf>
    <xf numFmtId="14" fontId="2" fillId="0" borderId="1" xfId="0" applyNumberFormat="1" applyFont="1" applyBorder="1" applyAlignment="1" applyProtection="1">
      <alignment horizontal="right"/>
      <protection locked="0" hidden="1"/>
    </xf>
    <xf numFmtId="14" fontId="11" fillId="0" borderId="1" xfId="0" applyNumberFormat="1" applyFont="1" applyBorder="1" applyAlignment="1" applyProtection="1">
      <alignment horizontal="right"/>
      <protection locked="0" hidden="1"/>
    </xf>
    <xf numFmtId="0" fontId="12" fillId="0" borderId="1" xfId="0" applyFont="1" applyBorder="1" applyProtection="1">
      <protection locked="0" hidden="1"/>
    </xf>
    <xf numFmtId="0" fontId="11" fillId="0" borderId="1" xfId="0" applyFont="1" applyBorder="1" applyAlignment="1" applyProtection="1">
      <alignment horizontal="right"/>
      <protection locked="0" hidden="1"/>
    </xf>
    <xf numFmtId="2" fontId="11" fillId="0" borderId="1" xfId="0" applyNumberFormat="1" applyFont="1" applyBorder="1" applyAlignment="1" applyProtection="1">
      <alignment horizontal="right"/>
      <protection locked="0" hidden="1"/>
    </xf>
    <xf numFmtId="0" fontId="23" fillId="0" borderId="1" xfId="0" applyFont="1" applyBorder="1" applyAlignment="1" applyProtection="1">
      <alignment horizontal="right"/>
      <protection locked="0" hidden="1"/>
    </xf>
    <xf numFmtId="0" fontId="21" fillId="0" borderId="1" xfId="0" applyFont="1" applyBorder="1" applyAlignment="1" applyProtection="1">
      <alignment horizontal="right"/>
      <protection locked="0" hidden="1"/>
    </xf>
    <xf numFmtId="0" fontId="11" fillId="0" borderId="1" xfId="0" applyFont="1" applyBorder="1" applyAlignment="1" applyProtection="1">
      <protection locked="0" hidden="1"/>
    </xf>
    <xf numFmtId="0" fontId="24" fillId="0" borderId="5" xfId="0" applyFont="1" applyBorder="1" applyAlignment="1" applyProtection="1">
      <alignment wrapText="1"/>
      <protection locked="0" hidden="1"/>
    </xf>
    <xf numFmtId="0" fontId="11" fillId="0" borderId="1" xfId="0" applyNumberFormat="1" applyFont="1" applyBorder="1" applyAlignment="1" applyProtection="1">
      <alignment horizontal="center"/>
      <protection locked="0" hidden="1"/>
    </xf>
    <xf numFmtId="0" fontId="23" fillId="0" borderId="2" xfId="0" applyFont="1" applyBorder="1" applyAlignment="1" applyProtection="1">
      <alignment horizontal="right"/>
      <protection locked="0" hidden="1"/>
    </xf>
    <xf numFmtId="1" fontId="11" fillId="0" borderId="1" xfId="0" applyNumberFormat="1" applyFont="1" applyBorder="1" applyAlignment="1">
      <alignment horizontal="center"/>
    </xf>
    <xf numFmtId="0" fontId="6" fillId="0" borderId="1" xfId="0" applyFont="1" applyBorder="1" applyAlignment="1" applyProtection="1">
      <alignment horizontal="center"/>
      <protection locked="0" hidden="1"/>
    </xf>
    <xf numFmtId="0" fontId="11" fillId="0" borderId="1" xfId="0" applyFont="1" applyBorder="1" applyAlignment="1">
      <alignment horizontal="center"/>
    </xf>
    <xf numFmtId="14" fontId="6" fillId="0" borderId="1" xfId="0" applyNumberFormat="1" applyFont="1" applyBorder="1" applyAlignment="1" applyProtection="1">
      <alignment horizontal="center"/>
      <protection locked="0" hidden="1"/>
    </xf>
    <xf numFmtId="0" fontId="23" fillId="8" borderId="1" xfId="0" applyFont="1" applyFill="1" applyBorder="1" applyAlignment="1" applyProtection="1">
      <alignment horizontal="right"/>
      <protection locked="0" hidden="1"/>
    </xf>
    <xf numFmtId="0" fontId="11" fillId="8" borderId="1" xfId="0" applyFont="1" applyFill="1" applyBorder="1" applyAlignment="1" applyProtection="1">
      <protection locked="0" hidden="1"/>
    </xf>
    <xf numFmtId="0" fontId="11" fillId="8" borderId="1" xfId="0" applyFont="1" applyFill="1" applyBorder="1" applyAlignment="1" applyProtection="1">
      <alignment horizontal="center"/>
      <protection locked="0" hidden="1"/>
    </xf>
    <xf numFmtId="1" fontId="11" fillId="8" borderId="1" xfId="0" applyNumberFormat="1" applyFont="1" applyFill="1" applyBorder="1" applyAlignment="1">
      <alignment horizontal="center"/>
    </xf>
    <xf numFmtId="14" fontId="11" fillId="8" borderId="1" xfId="0" applyNumberFormat="1" applyFont="1" applyFill="1" applyBorder="1" applyAlignment="1" applyProtection="1">
      <alignment horizontal="center"/>
      <protection locked="0" hidden="1"/>
    </xf>
    <xf numFmtId="0" fontId="24" fillId="8" borderId="5" xfId="0" applyFont="1" applyFill="1" applyBorder="1" applyAlignment="1" applyProtection="1">
      <alignment wrapText="1"/>
      <protection locked="0" hidden="1"/>
    </xf>
    <xf numFmtId="0" fontId="23" fillId="8" borderId="0" xfId="0" applyFont="1" applyFill="1" applyProtection="1">
      <protection locked="0" hidden="1"/>
    </xf>
    <xf numFmtId="0" fontId="23" fillId="8" borderId="2" xfId="0" applyFont="1" applyFill="1" applyBorder="1" applyAlignment="1" applyProtection="1">
      <alignment horizontal="right"/>
      <protection locked="0" hidden="1"/>
    </xf>
    <xf numFmtId="0" fontId="21" fillId="0" borderId="0" xfId="0" applyFont="1" applyAlignment="1" applyProtection="1">
      <alignment horizontal="right"/>
      <protection locked="0" hidden="1"/>
    </xf>
    <xf numFmtId="16" fontId="3" fillId="5" borderId="1" xfId="0" applyNumberFormat="1" applyFont="1" applyFill="1" applyBorder="1" applyAlignment="1" applyProtection="1">
      <alignment horizontal="right"/>
      <protection locked="0" hidden="1"/>
    </xf>
    <xf numFmtId="0" fontId="26" fillId="0" borderId="3" xfId="0" applyFont="1" applyBorder="1" applyAlignment="1" applyProtection="1">
      <alignment horizontal="center"/>
      <protection locked="0" hidden="1"/>
    </xf>
    <xf numFmtId="164" fontId="26" fillId="0" borderId="4" xfId="0" applyNumberFormat="1" applyFont="1" applyBorder="1" applyAlignment="1" applyProtection="1">
      <protection locked="0" hidden="1"/>
    </xf>
    <xf numFmtId="164" fontId="11" fillId="0" borderId="1" xfId="0" applyNumberFormat="1" applyFont="1" applyBorder="1" applyAlignment="1" applyProtection="1">
      <protection locked="0" hidden="1"/>
    </xf>
    <xf numFmtId="16" fontId="12" fillId="0" borderId="1" xfId="0" applyNumberFormat="1" applyFont="1" applyFill="1" applyBorder="1" applyProtection="1">
      <protection locked="0" hidden="1"/>
    </xf>
    <xf numFmtId="0" fontId="3" fillId="0" borderId="1" xfId="0" applyFont="1" applyFill="1" applyBorder="1" applyAlignment="1" applyProtection="1">
      <alignment horizontal="center"/>
      <protection locked="0" hidden="1"/>
    </xf>
    <xf numFmtId="0" fontId="7" fillId="0" borderId="1" xfId="0" applyFont="1" applyFill="1" applyBorder="1" applyAlignment="1" applyProtection="1">
      <alignment horizontal="center"/>
      <protection locked="0" hidden="1"/>
    </xf>
    <xf numFmtId="49" fontId="21" fillId="0" borderId="0" xfId="0" applyNumberFormat="1" applyFont="1" applyFill="1" applyBorder="1" applyProtection="1">
      <protection locked="0" hidden="1"/>
    </xf>
    <xf numFmtId="49" fontId="21" fillId="0" borderId="0" xfId="0" applyNumberFormat="1" applyFont="1" applyFill="1" applyBorder="1" applyAlignment="1" applyProtection="1">
      <alignment horizontal="right"/>
      <protection locked="0" hidden="1"/>
    </xf>
    <xf numFmtId="49" fontId="2" fillId="0" borderId="1" xfId="0" applyNumberFormat="1" applyFont="1" applyFill="1" applyBorder="1" applyAlignment="1" applyProtection="1">
      <alignment horizontal="right"/>
      <protection locked="0" hidden="1"/>
    </xf>
    <xf numFmtId="14" fontId="7" fillId="0" borderId="1" xfId="0" applyNumberFormat="1" applyFont="1" applyFill="1" applyBorder="1" applyAlignment="1" applyProtection="1">
      <alignment horizontal="center"/>
      <protection locked="0" hidden="1"/>
    </xf>
    <xf numFmtId="49" fontId="21" fillId="0" borderId="1" xfId="0" applyNumberFormat="1" applyFont="1" applyFill="1" applyBorder="1" applyAlignment="1" applyProtection="1">
      <alignment horizontal="right"/>
      <protection locked="0" hidden="1"/>
    </xf>
    <xf numFmtId="49" fontId="23" fillId="0" borderId="1" xfId="0" applyNumberFormat="1" applyFont="1" applyFill="1" applyBorder="1" applyAlignment="1" applyProtection="1">
      <alignment horizontal="right"/>
      <protection locked="0" hidden="1"/>
    </xf>
    <xf numFmtId="0" fontId="12" fillId="0" borderId="1" xfId="0" applyFont="1" applyFill="1" applyBorder="1" applyAlignment="1" applyProtection="1">
      <alignment horizontal="center"/>
      <protection locked="0" hidden="1"/>
    </xf>
    <xf numFmtId="14" fontId="12" fillId="0" borderId="1" xfId="0" applyNumberFormat="1" applyFont="1" applyFill="1" applyBorder="1" applyAlignment="1" applyProtection="1">
      <alignment horizontal="center"/>
      <protection locked="0" hidden="1"/>
    </xf>
    <xf numFmtId="164" fontId="23" fillId="0" borderId="1" xfId="0" applyNumberFormat="1" applyFont="1" applyBorder="1" applyAlignment="1" applyProtection="1">
      <protection locked="0" hidden="1"/>
    </xf>
    <xf numFmtId="164" fontId="27" fillId="0" borderId="1" xfId="0" applyNumberFormat="1" applyFont="1" applyBorder="1" applyAlignment="1" applyProtection="1">
      <protection locked="0" hidden="1"/>
    </xf>
    <xf numFmtId="164" fontId="23" fillId="0" borderId="4" xfId="2" applyNumberFormat="1" applyFont="1" applyFill="1" applyBorder="1"/>
    <xf numFmtId="164" fontId="27" fillId="0" borderId="4" xfId="2" applyNumberFormat="1" applyFont="1" applyFill="1" applyBorder="1"/>
    <xf numFmtId="164" fontId="26" fillId="0" borderId="1" xfId="0" applyNumberFormat="1" applyFont="1" applyFill="1" applyBorder="1" applyProtection="1">
      <protection locked="0" hidden="1"/>
    </xf>
    <xf numFmtId="49" fontId="12" fillId="0" borderId="1" xfId="0" applyNumberFormat="1" applyFont="1" applyFill="1" applyBorder="1" applyProtection="1">
      <protection locked="0" hidden="1"/>
    </xf>
    <xf numFmtId="0" fontId="23" fillId="0" borderId="5" xfId="0" applyFont="1" applyBorder="1" applyAlignment="1" applyProtection="1">
      <alignment horizontal="center" wrapText="1"/>
      <protection locked="0" hidden="1"/>
    </xf>
    <xf numFmtId="164" fontId="23" fillId="0" borderId="1" xfId="0" applyNumberFormat="1" applyFont="1" applyBorder="1" applyAlignment="1" applyProtection="1">
      <alignment horizontal="center"/>
      <protection locked="0" hidden="1"/>
    </xf>
    <xf numFmtId="1" fontId="11" fillId="8" borderId="1" xfId="0" applyNumberFormat="1" applyFont="1" applyFill="1" applyBorder="1" applyAlignment="1" applyProtection="1">
      <alignment horizontal="center"/>
      <protection locked="0" hidden="1"/>
    </xf>
    <xf numFmtId="0" fontId="23" fillId="8" borderId="5" xfId="0" applyFont="1" applyFill="1" applyBorder="1" applyAlignment="1" applyProtection="1">
      <alignment wrapText="1"/>
      <protection locked="0" hidden="1"/>
    </xf>
    <xf numFmtId="164" fontId="23" fillId="8" borderId="1" xfId="0" applyNumberFormat="1" applyFont="1" applyFill="1" applyBorder="1" applyAlignment="1" applyProtection="1">
      <protection locked="0" hidden="1"/>
    </xf>
    <xf numFmtId="0" fontId="11" fillId="0" borderId="1" xfId="0" applyFont="1" applyBorder="1" applyAlignment="1" applyProtection="1">
      <alignment horizontal="left"/>
      <protection locked="0" hidden="1"/>
    </xf>
    <xf numFmtId="16" fontId="23" fillId="8" borderId="1" xfId="0" applyNumberFormat="1" applyFont="1" applyFill="1" applyBorder="1" applyProtection="1">
      <protection locked="0" hidden="1"/>
    </xf>
    <xf numFmtId="16" fontId="2" fillId="0" borderId="1" xfId="0" applyNumberFormat="1" applyFont="1" applyFill="1" applyBorder="1" applyAlignment="1" applyProtection="1">
      <alignment horizontal="right"/>
      <protection locked="0" hidden="1"/>
    </xf>
    <xf numFmtId="164" fontId="3" fillId="10" borderId="1" xfId="0" applyNumberFormat="1" applyFont="1" applyFill="1" applyBorder="1" applyProtection="1">
      <protection locked="0" hidden="1"/>
    </xf>
    <xf numFmtId="164" fontId="2" fillId="0" borderId="1" xfId="0" applyNumberFormat="1" applyFont="1" applyFill="1" applyBorder="1" applyProtection="1">
      <protection locked="0" hidden="1"/>
    </xf>
    <xf numFmtId="164" fontId="11" fillId="5" borderId="1" xfId="0" applyNumberFormat="1" applyFont="1" applyFill="1" applyBorder="1" applyProtection="1">
      <protection locked="0" hidden="1"/>
    </xf>
    <xf numFmtId="164" fontId="22" fillId="0" borderId="1" xfId="0" applyNumberFormat="1" applyFont="1" applyFill="1" applyBorder="1" applyAlignment="1">
      <alignment wrapText="1"/>
    </xf>
    <xf numFmtId="4" fontId="11" fillId="0" borderId="0" xfId="0" applyNumberFormat="1" applyFont="1" applyBorder="1" applyProtection="1">
      <protection locked="0" hidden="1"/>
    </xf>
    <xf numFmtId="0" fontId="23" fillId="0" borderId="0" xfId="0" applyFont="1" applyAlignment="1" applyProtection="1">
      <alignment horizontal="right"/>
      <protection locked="0" hidden="1"/>
    </xf>
    <xf numFmtId="0" fontId="11" fillId="0" borderId="1" xfId="0" applyFont="1" applyFill="1" applyBorder="1" applyAlignment="1" applyProtection="1">
      <protection locked="0" hidden="1"/>
    </xf>
    <xf numFmtId="0" fontId="11" fillId="0" borderId="1" xfId="0" applyFont="1" applyFill="1" applyBorder="1" applyAlignment="1" applyProtection="1">
      <alignment horizontal="center"/>
      <protection locked="0" hidden="1"/>
    </xf>
    <xf numFmtId="1" fontId="11" fillId="0" borderId="1" xfId="0" applyNumberFormat="1" applyFont="1" applyFill="1" applyBorder="1"/>
    <xf numFmtId="0" fontId="24" fillId="0" borderId="1" xfId="0" applyFont="1" applyFill="1" applyBorder="1" applyAlignment="1" applyProtection="1">
      <alignment wrapText="1"/>
      <protection locked="0" hidden="1"/>
    </xf>
    <xf numFmtId="164" fontId="11" fillId="8" borderId="1" xfId="0" applyNumberFormat="1" applyFont="1" applyFill="1" applyBorder="1" applyAlignment="1" applyProtection="1">
      <protection locked="0" hidden="1"/>
    </xf>
    <xf numFmtId="164" fontId="11" fillId="0" borderId="1" xfId="0" applyNumberFormat="1" applyFont="1" applyFill="1" applyBorder="1" applyAlignment="1" applyProtection="1">
      <protection locked="0" hidden="1"/>
    </xf>
    <xf numFmtId="49" fontId="18" fillId="8" borderId="1" xfId="0" applyNumberFormat="1" applyFont="1" applyFill="1" applyBorder="1" applyAlignment="1">
      <alignment horizontal="center"/>
    </xf>
    <xf numFmtId="14" fontId="23" fillId="8" borderId="1" xfId="0" applyNumberFormat="1" applyFont="1" applyFill="1" applyBorder="1" applyAlignment="1" applyProtection="1">
      <alignment horizontal="center"/>
      <protection locked="0" hidden="1"/>
    </xf>
    <xf numFmtId="0" fontId="24" fillId="8" borderId="1" xfId="0" applyFont="1" applyFill="1" applyBorder="1" applyAlignment="1" applyProtection="1">
      <alignment wrapText="1"/>
      <protection locked="0" hidden="1"/>
    </xf>
    <xf numFmtId="164" fontId="23" fillId="8" borderId="1" xfId="0" applyNumberFormat="1" applyFont="1" applyFill="1" applyBorder="1" applyProtection="1">
      <protection locked="0" hidden="1"/>
    </xf>
    <xf numFmtId="14" fontId="23" fillId="0" borderId="1" xfId="0" applyNumberFormat="1" applyFont="1" applyBorder="1" applyAlignment="1" applyProtection="1">
      <alignment horizontal="right"/>
      <protection locked="0" hidden="1"/>
    </xf>
    <xf numFmtId="0" fontId="2" fillId="0" borderId="0" xfId="0" applyFont="1" applyBorder="1" applyAlignment="1" applyProtection="1">
      <protection locked="0" hidden="1"/>
    </xf>
    <xf numFmtId="0" fontId="21" fillId="0" borderId="11" xfId="0" applyFont="1" applyBorder="1" applyProtection="1">
      <protection locked="0" hidden="1"/>
    </xf>
    <xf numFmtId="4" fontId="6" fillId="0" borderId="11" xfId="0" applyNumberFormat="1" applyFont="1" applyFill="1" applyBorder="1" applyProtection="1">
      <protection locked="0" hidden="1"/>
    </xf>
    <xf numFmtId="164" fontId="23" fillId="6" borderId="1" xfId="0" applyNumberFormat="1" applyFont="1" applyFill="1" applyBorder="1" applyAlignment="1" applyProtection="1">
      <protection locked="0" hidden="1"/>
    </xf>
    <xf numFmtId="0" fontId="23" fillId="6" borderId="2" xfId="0" applyFont="1" applyFill="1" applyBorder="1" applyAlignment="1" applyProtection="1">
      <alignment horizontal="right"/>
      <protection locked="0" hidden="1"/>
    </xf>
    <xf numFmtId="0" fontId="2" fillId="0" borderId="2" xfId="0" applyFont="1" applyBorder="1" applyAlignment="1" applyProtection="1">
      <alignment horizontal="left"/>
      <protection hidden="1"/>
    </xf>
    <xf numFmtId="0" fontId="2" fillId="0" borderId="4" xfId="0" applyFont="1" applyBorder="1" applyAlignment="1" applyProtection="1">
      <alignment horizontal="left"/>
      <protection hidden="1"/>
    </xf>
    <xf numFmtId="0" fontId="4" fillId="0" borderId="9" xfId="0" applyFont="1" applyBorder="1" applyAlignment="1" applyProtection="1">
      <alignment horizontal="left"/>
      <protection hidden="1"/>
    </xf>
    <xf numFmtId="0" fontId="3" fillId="3" borderId="2" xfId="0" applyFont="1" applyFill="1" applyBorder="1" applyAlignment="1" applyProtection="1">
      <alignment horizontal="center"/>
      <protection hidden="1"/>
    </xf>
    <xf numFmtId="0" fontId="3" fillId="3" borderId="4" xfId="0" applyFont="1" applyFill="1" applyBorder="1" applyAlignment="1" applyProtection="1">
      <alignment horizontal="center"/>
      <protection hidden="1"/>
    </xf>
    <xf numFmtId="0" fontId="9" fillId="0" borderId="9" xfId="1" applyFont="1" applyBorder="1" applyAlignment="1" applyProtection="1">
      <alignment horizontal="left"/>
      <protection hidden="1"/>
    </xf>
    <xf numFmtId="0" fontId="3" fillId="2" borderId="2" xfId="0" applyFont="1" applyFill="1" applyBorder="1" applyAlignment="1" applyProtection="1">
      <protection hidden="1"/>
    </xf>
    <xf numFmtId="0" fontId="0" fillId="2" borderId="3" xfId="0" applyFill="1" applyBorder="1" applyAlignment="1" applyProtection="1">
      <protection hidden="1"/>
    </xf>
    <xf numFmtId="0" fontId="0" fillId="2" borderId="4" xfId="0" applyFill="1" applyBorder="1" applyAlignment="1" applyProtection="1">
      <protection hidden="1"/>
    </xf>
    <xf numFmtId="0" fontId="1" fillId="2" borderId="4" xfId="0" applyFont="1" applyFill="1" applyBorder="1" applyAlignment="1" applyProtection="1">
      <protection hidden="1"/>
    </xf>
    <xf numFmtId="0" fontId="3" fillId="5" borderId="2" xfId="0" applyFont="1" applyFill="1" applyBorder="1" applyAlignment="1" applyProtection="1">
      <protection hidden="1"/>
    </xf>
    <xf numFmtId="0" fontId="1" fillId="5" borderId="4" xfId="0" applyFont="1" applyFill="1" applyBorder="1" applyAlignment="1" applyProtection="1">
      <protection hidden="1"/>
    </xf>
    <xf numFmtId="0" fontId="3" fillId="2" borderId="3" xfId="0" applyFont="1" applyFill="1" applyBorder="1" applyAlignment="1" applyProtection="1">
      <protection hidden="1"/>
    </xf>
    <xf numFmtId="0" fontId="3" fillId="2" borderId="4" xfId="0" applyFont="1" applyFill="1" applyBorder="1" applyAlignment="1" applyProtection="1">
      <protection hidden="1"/>
    </xf>
    <xf numFmtId="0" fontId="3" fillId="3" borderId="2" xfId="0" applyFont="1" applyFill="1" applyBorder="1" applyAlignment="1" applyProtection="1">
      <protection hidden="1"/>
    </xf>
    <xf numFmtId="0" fontId="3" fillId="3" borderId="3" xfId="0" applyFont="1" applyFill="1" applyBorder="1" applyAlignment="1" applyProtection="1">
      <protection hidden="1"/>
    </xf>
    <xf numFmtId="0" fontId="3" fillId="3" borderId="4" xfId="0" applyFont="1" applyFill="1" applyBorder="1" applyAlignment="1" applyProtection="1">
      <protection hidden="1"/>
    </xf>
    <xf numFmtId="0" fontId="3" fillId="3" borderId="2" xfId="0" applyFont="1" applyFill="1" applyBorder="1" applyAlignment="1" applyProtection="1">
      <protection locked="0" hidden="1"/>
    </xf>
    <xf numFmtId="0" fontId="3" fillId="3" borderId="3" xfId="0" applyFont="1" applyFill="1" applyBorder="1" applyAlignment="1" applyProtection="1">
      <protection locked="0" hidden="1"/>
    </xf>
    <xf numFmtId="0" fontId="3" fillId="3" borderId="4" xfId="0" applyFont="1" applyFill="1" applyBorder="1" applyAlignment="1" applyProtection="1">
      <protection locked="0" hidden="1"/>
    </xf>
    <xf numFmtId="2" fontId="2" fillId="0" borderId="5" xfId="0" applyNumberFormat="1" applyFont="1" applyBorder="1" applyAlignment="1" applyProtection="1">
      <alignment horizontal="center"/>
      <protection hidden="1"/>
    </xf>
    <xf numFmtId="2" fontId="2" fillId="0" borderId="6" xfId="0" applyNumberFormat="1" applyFont="1" applyBorder="1" applyAlignment="1" applyProtection="1">
      <alignment horizontal="center"/>
      <protection hidden="1"/>
    </xf>
    <xf numFmtId="0" fontId="3" fillId="2" borderId="5" xfId="0" applyFont="1" applyFill="1" applyBorder="1" applyAlignment="1" applyProtection="1">
      <alignment horizontal="center"/>
      <protection hidden="1"/>
    </xf>
    <xf numFmtId="0" fontId="3" fillId="2" borderId="10" xfId="0" applyFont="1" applyFill="1" applyBorder="1" applyAlignment="1" applyProtection="1">
      <alignment horizontal="center"/>
      <protection hidden="1"/>
    </xf>
    <xf numFmtId="0" fontId="3" fillId="2" borderId="6" xfId="0" applyFont="1" applyFill="1" applyBorder="1" applyAlignment="1" applyProtection="1">
      <alignment horizontal="center"/>
      <protection hidden="1"/>
    </xf>
    <xf numFmtId="9" fontId="3" fillId="2" borderId="1" xfId="0" applyNumberFormat="1" applyFont="1" applyFill="1" applyBorder="1" applyAlignment="1" applyProtection="1">
      <alignment horizontal="center" wrapText="1"/>
      <protection hidden="1"/>
    </xf>
    <xf numFmtId="0" fontId="3" fillId="2" borderId="1" xfId="0" applyFont="1" applyFill="1" applyBorder="1" applyAlignment="1" applyProtection="1">
      <alignment horizontal="center" wrapText="1"/>
      <protection hidden="1"/>
    </xf>
    <xf numFmtId="0" fontId="3" fillId="2" borderId="1" xfId="0" applyFont="1" applyFill="1" applyBorder="1" applyAlignment="1" applyProtection="1">
      <alignment horizontal="center"/>
      <protection hidden="1"/>
    </xf>
    <xf numFmtId="0" fontId="3" fillId="2" borderId="5" xfId="0" applyFont="1" applyFill="1" applyBorder="1" applyAlignment="1" applyProtection="1">
      <alignment horizontal="center" vertical="center"/>
      <protection hidden="1"/>
    </xf>
    <xf numFmtId="0" fontId="3" fillId="2" borderId="10" xfId="0" applyFont="1" applyFill="1" applyBorder="1" applyAlignment="1" applyProtection="1">
      <alignment horizontal="center" vertical="center"/>
      <protection hidden="1"/>
    </xf>
    <xf numFmtId="0" fontId="3" fillId="2" borderId="6" xfId="0" applyFont="1" applyFill="1" applyBorder="1" applyAlignment="1" applyProtection="1">
      <alignment horizontal="center" vertical="center"/>
      <protection hidden="1"/>
    </xf>
    <xf numFmtId="0" fontId="3" fillId="2" borderId="7" xfId="0" applyFont="1" applyFill="1" applyBorder="1" applyAlignment="1" applyProtection="1">
      <alignment horizontal="center" vertical="center"/>
      <protection hidden="1"/>
    </xf>
    <xf numFmtId="0" fontId="3" fillId="2" borderId="8" xfId="0" applyFont="1" applyFill="1" applyBorder="1" applyAlignment="1" applyProtection="1">
      <alignment horizontal="center" vertical="center"/>
      <protection hidden="1"/>
    </xf>
    <xf numFmtId="0" fontId="3" fillId="2" borderId="11" xfId="0" applyFont="1" applyFill="1" applyBorder="1" applyAlignment="1" applyProtection="1">
      <alignment horizontal="center" vertical="center"/>
      <protection hidden="1"/>
    </xf>
    <xf numFmtId="0" fontId="3" fillId="2" borderId="12" xfId="0" applyFont="1" applyFill="1" applyBorder="1" applyAlignment="1" applyProtection="1">
      <alignment horizontal="center" vertical="center"/>
      <protection hidden="1"/>
    </xf>
    <xf numFmtId="0" fontId="3" fillId="2" borderId="13" xfId="0" applyFont="1" applyFill="1" applyBorder="1" applyAlignment="1" applyProtection="1">
      <alignment horizontal="center" vertical="center"/>
      <protection hidden="1"/>
    </xf>
    <xf numFmtId="0" fontId="3" fillId="2" borderId="14" xfId="0" applyFont="1" applyFill="1" applyBorder="1" applyAlignment="1" applyProtection="1">
      <alignment horizontal="center" vertical="center"/>
      <protection hidden="1"/>
    </xf>
    <xf numFmtId="9" fontId="3" fillId="2" borderId="2" xfId="0" applyNumberFormat="1" applyFont="1" applyFill="1" applyBorder="1" applyAlignment="1" applyProtection="1">
      <alignment horizontal="center"/>
      <protection hidden="1"/>
    </xf>
    <xf numFmtId="9" fontId="3" fillId="2" borderId="4" xfId="0" applyNumberFormat="1" applyFont="1" applyFill="1" applyBorder="1" applyAlignment="1" applyProtection="1">
      <alignment horizontal="center"/>
      <protection hidden="1"/>
    </xf>
    <xf numFmtId="0" fontId="0" fillId="0" borderId="1" xfId="0" applyBorder="1" applyAlignment="1"/>
    <xf numFmtId="0" fontId="3" fillId="3" borderId="2" xfId="0" applyFont="1" applyFill="1" applyBorder="1" applyAlignment="1"/>
    <xf numFmtId="0" fontId="1" fillId="3" borderId="4" xfId="0" applyFont="1" applyFill="1" applyBorder="1" applyAlignment="1"/>
    <xf numFmtId="0" fontId="4" fillId="0" borderId="9" xfId="0" applyFont="1" applyBorder="1" applyAlignment="1" applyProtection="1">
      <alignment horizontal="left"/>
      <protection locked="0"/>
    </xf>
    <xf numFmtId="0" fontId="3" fillId="2" borderId="1" xfId="0" applyFont="1" applyFill="1" applyBorder="1" applyAlignment="1"/>
    <xf numFmtId="0" fontId="1" fillId="2" borderId="1" xfId="0" applyFont="1" applyFill="1" applyBorder="1" applyAlignment="1"/>
    <xf numFmtId="0" fontId="3" fillId="2" borderId="1" xfId="0" applyFont="1" applyFill="1" applyBorder="1" applyAlignment="1">
      <alignment horizontal="center"/>
    </xf>
    <xf numFmtId="164" fontId="3" fillId="2" borderId="1" xfId="0" applyNumberFormat="1" applyFont="1" applyFill="1" applyBorder="1" applyAlignment="1">
      <alignment horizontal="center" vertical="center"/>
    </xf>
    <xf numFmtId="0" fontId="3" fillId="2" borderId="2" xfId="0" applyFont="1" applyFill="1" applyBorder="1" applyAlignment="1">
      <alignment horizontal="left"/>
    </xf>
    <xf numFmtId="0" fontId="3" fillId="2" borderId="3" xfId="0" applyFont="1" applyFill="1" applyBorder="1" applyAlignment="1">
      <alignment horizontal="left"/>
    </xf>
    <xf numFmtId="0" fontId="3" fillId="2" borderId="4" xfId="0" applyFont="1" applyFill="1" applyBorder="1" applyAlignment="1">
      <alignment horizontal="left"/>
    </xf>
    <xf numFmtId="16" fontId="3" fillId="0" borderId="2" xfId="0" applyNumberFormat="1" applyFont="1" applyBorder="1" applyProtection="1">
      <protection locked="0" hidden="1"/>
    </xf>
    <xf numFmtId="16" fontId="3" fillId="0" borderId="3" xfId="0" applyNumberFormat="1" applyFont="1" applyBorder="1" applyProtection="1">
      <protection locked="0" hidden="1"/>
    </xf>
    <xf numFmtId="16" fontId="3" fillId="0" borderId="4" xfId="0" applyNumberFormat="1" applyFont="1" applyBorder="1" applyProtection="1">
      <protection locked="0" hidden="1"/>
    </xf>
    <xf numFmtId="0" fontId="3" fillId="0" borderId="2" xfId="0" applyFont="1" applyBorder="1" applyProtection="1">
      <protection locked="0" hidden="1"/>
    </xf>
    <xf numFmtId="0" fontId="3" fillId="0" borderId="3" xfId="0" applyFont="1" applyBorder="1" applyProtection="1">
      <protection locked="0" hidden="1"/>
    </xf>
    <xf numFmtId="0" fontId="3" fillId="0" borderId="4" xfId="0" applyFont="1" applyBorder="1" applyProtection="1">
      <protection locked="0" hidden="1"/>
    </xf>
    <xf numFmtId="0" fontId="12" fillId="0" borderId="2" xfId="0" applyFont="1" applyBorder="1" applyProtection="1">
      <protection locked="0" hidden="1"/>
    </xf>
    <xf numFmtId="0" fontId="12" fillId="0" borderId="3" xfId="0" applyFont="1" applyBorder="1" applyProtection="1">
      <protection locked="0" hidden="1"/>
    </xf>
    <xf numFmtId="0" fontId="12" fillId="0" borderId="4" xfId="0" applyFont="1" applyBorder="1" applyProtection="1">
      <protection locked="0" hidden="1"/>
    </xf>
    <xf numFmtId="0" fontId="20" fillId="2" borderId="1" xfId="0" applyFont="1" applyFill="1" applyBorder="1" applyAlignment="1"/>
    <xf numFmtId="0" fontId="20" fillId="2" borderId="1" xfId="0" applyFont="1" applyFill="1" applyBorder="1" applyAlignment="1">
      <alignment horizontal="center"/>
    </xf>
    <xf numFmtId="164" fontId="21" fillId="2" borderId="1" xfId="0" applyNumberFormat="1" applyFont="1" applyFill="1" applyBorder="1" applyAlignment="1">
      <alignment horizontal="center" vertical="center"/>
    </xf>
    <xf numFmtId="0" fontId="20" fillId="2" borderId="2" xfId="0" applyFont="1" applyFill="1" applyBorder="1" applyAlignment="1">
      <alignment horizontal="left"/>
    </xf>
    <xf numFmtId="0" fontId="20" fillId="2" borderId="3" xfId="0" applyFont="1" applyFill="1" applyBorder="1" applyAlignment="1">
      <alignment horizontal="left"/>
    </xf>
    <xf numFmtId="0" fontId="20" fillId="2" borderId="4" xfId="0" applyFont="1" applyFill="1" applyBorder="1" applyAlignment="1">
      <alignment horizontal="left"/>
    </xf>
    <xf numFmtId="0" fontId="20" fillId="2" borderId="1" xfId="0" applyFont="1" applyFill="1" applyBorder="1" applyAlignment="1">
      <alignment horizontal="center" vertical="center"/>
    </xf>
    <xf numFmtId="0" fontId="26" fillId="0" borderId="2" xfId="0" applyFont="1" applyBorder="1" applyProtection="1">
      <protection locked="0" hidden="1"/>
    </xf>
    <xf numFmtId="0" fontId="26" fillId="0" borderId="3" xfId="0" applyFont="1" applyBorder="1" applyProtection="1">
      <protection locked="0" hidden="1"/>
    </xf>
    <xf numFmtId="0" fontId="26" fillId="0" borderId="4" xfId="0" applyFont="1" applyBorder="1" applyProtection="1">
      <protection locked="0" hidden="1"/>
    </xf>
    <xf numFmtId="164" fontId="20" fillId="2" borderId="1" xfId="0" applyNumberFormat="1" applyFont="1" applyFill="1" applyBorder="1" applyAlignment="1">
      <alignment horizontal="center" vertical="center"/>
    </xf>
    <xf numFmtId="49" fontId="26" fillId="0" borderId="13" xfId="0" applyNumberFormat="1" applyFont="1" applyBorder="1" applyAlignment="1" applyProtection="1">
      <alignment horizontal="left"/>
      <protection locked="0" hidden="1"/>
    </xf>
    <xf numFmtId="49" fontId="23" fillId="0" borderId="9" xfId="0" applyNumberFormat="1" applyFont="1" applyBorder="1" applyAlignment="1" applyProtection="1">
      <alignment horizontal="left"/>
      <protection locked="0" hidden="1"/>
    </xf>
    <xf numFmtId="49" fontId="23" fillId="0" borderId="14" xfId="0" applyNumberFormat="1" applyFont="1" applyBorder="1" applyAlignment="1" applyProtection="1">
      <alignment horizontal="left"/>
      <protection locked="0" hidden="1"/>
    </xf>
    <xf numFmtId="49" fontId="20" fillId="5" borderId="2" xfId="0" applyNumberFormat="1" applyFont="1" applyFill="1" applyBorder="1" applyAlignment="1" applyProtection="1">
      <alignment horizontal="left"/>
      <protection locked="0" hidden="1"/>
    </xf>
    <xf numFmtId="49" fontId="20" fillId="5" borderId="3" xfId="0" applyNumberFormat="1" applyFont="1" applyFill="1" applyBorder="1" applyAlignment="1" applyProtection="1">
      <alignment horizontal="left"/>
      <protection locked="0" hidden="1"/>
    </xf>
    <xf numFmtId="49" fontId="20" fillId="5" borderId="4" xfId="0" applyNumberFormat="1" applyFont="1" applyFill="1" applyBorder="1" applyAlignment="1" applyProtection="1">
      <alignment horizontal="left"/>
      <protection locked="0" hidden="1"/>
    </xf>
    <xf numFmtId="0" fontId="20" fillId="0" borderId="2" xfId="0" applyFont="1" applyBorder="1" applyProtection="1">
      <protection locked="0" hidden="1"/>
    </xf>
    <xf numFmtId="0" fontId="20" fillId="0" borderId="3" xfId="0" applyFont="1" applyBorder="1" applyProtection="1">
      <protection locked="0" hidden="1"/>
    </xf>
    <xf numFmtId="0" fontId="20" fillId="0" borderId="4" xfId="0" applyFont="1" applyBorder="1" applyProtection="1">
      <protection locked="0" hidden="1"/>
    </xf>
    <xf numFmtId="49" fontId="20" fillId="0" borderId="2" xfId="0" applyNumberFormat="1" applyFont="1" applyFill="1" applyBorder="1" applyProtection="1">
      <protection locked="0" hidden="1"/>
    </xf>
    <xf numFmtId="49" fontId="20" fillId="0" borderId="3" xfId="0" applyNumberFormat="1" applyFont="1" applyFill="1" applyBorder="1" applyProtection="1">
      <protection locked="0" hidden="1"/>
    </xf>
    <xf numFmtId="49" fontId="20" fillId="0" borderId="4" xfId="0" applyNumberFormat="1" applyFont="1" applyFill="1" applyBorder="1" applyProtection="1">
      <protection locked="0" hidden="1"/>
    </xf>
    <xf numFmtId="0" fontId="23" fillId="0" borderId="1" xfId="0" applyFont="1" applyFill="1" applyBorder="1" applyProtection="1">
      <protection locked="0" hidden="1"/>
    </xf>
    <xf numFmtId="1" fontId="23" fillId="0" borderId="1" xfId="0" applyNumberFormat="1" applyFont="1" applyFill="1" applyBorder="1" applyAlignment="1" applyProtection="1">
      <alignment horizontal="center"/>
      <protection locked="0" hidden="1"/>
    </xf>
    <xf numFmtId="0" fontId="27" fillId="0" borderId="1" xfId="0" applyFont="1" applyFill="1" applyBorder="1" applyAlignment="1" applyProtection="1">
      <alignment horizontal="center"/>
      <protection locked="0" hidden="1"/>
    </xf>
    <xf numFmtId="49" fontId="27" fillId="0" borderId="1" xfId="0" applyNumberFormat="1" applyFont="1" applyFill="1" applyBorder="1" applyAlignment="1" applyProtection="1">
      <alignment horizontal="center"/>
      <protection locked="0" hidden="1"/>
    </xf>
    <xf numFmtId="14" fontId="27" fillId="0" borderId="1" xfId="0" applyNumberFormat="1" applyFont="1" applyFill="1" applyBorder="1" applyAlignment="1" applyProtection="1">
      <alignment horizontal="center"/>
      <protection locked="0" hidden="1"/>
    </xf>
    <xf numFmtId="0" fontId="27" fillId="0" borderId="1" xfId="0" applyFont="1" applyFill="1" applyBorder="1" applyAlignment="1" applyProtection="1">
      <alignment wrapText="1"/>
      <protection locked="0" hidden="1"/>
    </xf>
    <xf numFmtId="49" fontId="23" fillId="0" borderId="1" xfId="0" applyNumberFormat="1" applyFont="1" applyFill="1" applyBorder="1" applyAlignment="1" applyProtection="1">
      <alignment horizontal="center"/>
      <protection locked="0" hidden="1"/>
    </xf>
  </cellXfs>
  <cellStyles count="3">
    <cellStyle name="Hyperlink" xfId="1" builtinId="8"/>
    <cellStyle name="Normaallaad 6" xfId="2" xr:uid="{00000000-0005-0000-0000-000002000000}"/>
    <cellStyle name="Normal" xfId="0" builtinId="0"/>
  </cellStyles>
  <dxfs count="30">
    <dxf>
      <font>
        <b/>
        <i val="0"/>
        <color theme="0"/>
      </font>
      <fill>
        <patternFill>
          <bgColor rgb="FFFF0000"/>
        </patternFill>
      </fill>
    </dxf>
    <dxf>
      <fill>
        <patternFill>
          <bgColor theme="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val="0"/>
        <i val="0"/>
        <color auto="1"/>
      </font>
      <fill>
        <patternFill>
          <bgColor rgb="FFFFC000"/>
        </patternFill>
      </fill>
    </dxf>
    <dxf>
      <font>
        <b/>
        <i val="0"/>
        <color theme="0"/>
      </font>
      <fill>
        <patternFill>
          <bgColor rgb="FFFF0000"/>
        </patternFill>
      </fill>
    </dxf>
    <dxf>
      <font>
        <b/>
        <i val="0"/>
        <color theme="0"/>
      </font>
      <fill>
        <patternFill>
          <bgColor rgb="FFFF0000"/>
        </patternFill>
      </fill>
    </dxf>
    <dxf>
      <font>
        <b val="0"/>
        <i val="0"/>
        <color auto="1"/>
      </font>
      <fill>
        <patternFill>
          <bgColor rgb="FFFFC000"/>
        </patternFill>
      </fill>
    </dxf>
    <dxf>
      <font>
        <b/>
        <i val="0"/>
        <color theme="0"/>
      </font>
      <fill>
        <patternFill>
          <bgColor rgb="FFFF0000"/>
        </patternFill>
      </fill>
    </dxf>
    <dxf>
      <font>
        <b/>
        <i val="0"/>
        <color theme="0"/>
      </font>
      <fill>
        <patternFill>
          <bgColor rgb="FFFF0000"/>
        </patternFill>
      </fill>
    </dxf>
    <dxf>
      <font>
        <b val="0"/>
        <i val="0"/>
        <color auto="1"/>
      </font>
      <fill>
        <patternFill>
          <bgColor rgb="FFFFC000"/>
        </patternFill>
      </fill>
    </dxf>
    <dxf>
      <font>
        <b/>
        <i val="0"/>
        <color theme="0"/>
      </font>
      <fill>
        <patternFill>
          <bgColor rgb="FFFF0000"/>
        </patternFill>
      </fill>
    </dxf>
    <dxf>
      <font>
        <b/>
        <i val="0"/>
        <color theme="0"/>
      </font>
      <fill>
        <patternFill>
          <bgColor rgb="FFFF0000"/>
        </patternFill>
      </fill>
    </dxf>
    <dxf>
      <font>
        <b val="0"/>
        <i val="0"/>
        <color auto="1"/>
      </font>
      <fill>
        <patternFill>
          <bgColor rgb="FFFFC000"/>
        </patternFill>
      </fill>
    </dxf>
    <dxf>
      <font>
        <color rgb="FFFF0000"/>
      </font>
    </dxf>
  </dxfs>
  <tableStyles count="0" defaultTableStyle="TableStyleMedium2" defaultPivotStyle="PivotStyleLight16"/>
  <colors>
    <mruColors>
      <color rgb="FFEBF1DE"/>
      <color rgb="FFFF7C80"/>
      <color rgb="FFCC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5</xdr:col>
      <xdr:colOff>508000</xdr:colOff>
      <xdr:row>4</xdr:row>
      <xdr:rowOff>21168</xdr:rowOff>
    </xdr:from>
    <xdr:to>
      <xdr:col>6</xdr:col>
      <xdr:colOff>325617</xdr:colOff>
      <xdr:row>8</xdr:row>
      <xdr:rowOff>63253</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710083" y="825501"/>
          <a:ext cx="1235784" cy="846419"/>
        </a:xfrm>
        <a:prstGeom prst="rect">
          <a:avLst/>
        </a:prstGeom>
      </xdr:spPr>
    </xdr:pic>
    <xdr:clientData/>
  </xdr:twoCellAnchor>
  <xdr:twoCellAnchor editAs="oneCell">
    <xdr:from>
      <xdr:col>3</xdr:col>
      <xdr:colOff>603248</xdr:colOff>
      <xdr:row>4</xdr:row>
      <xdr:rowOff>2490</xdr:rowOff>
    </xdr:from>
    <xdr:to>
      <xdr:col>5</xdr:col>
      <xdr:colOff>265203</xdr:colOff>
      <xdr:row>8</xdr:row>
      <xdr:rowOff>14667</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794498" y="806823"/>
          <a:ext cx="1672788" cy="81651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295275</xdr:colOff>
      <xdr:row>2</xdr:row>
      <xdr:rowOff>9525</xdr:rowOff>
    </xdr:from>
    <xdr:to>
      <xdr:col>7</xdr:col>
      <xdr:colOff>493641</xdr:colOff>
      <xdr:row>5</xdr:row>
      <xdr:rowOff>180975</xdr:rowOff>
    </xdr:to>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39100" y="609600"/>
          <a:ext cx="1208016" cy="771525"/>
        </a:xfrm>
        <a:prstGeom prst="rect">
          <a:avLst/>
        </a:prstGeom>
      </xdr:spPr>
    </xdr:pic>
    <xdr:clientData/>
  </xdr:twoCellAnchor>
  <xdr:twoCellAnchor editAs="oneCell">
    <xdr:from>
      <xdr:col>5</xdr:col>
      <xdr:colOff>38100</xdr:colOff>
      <xdr:row>1</xdr:row>
      <xdr:rowOff>180975</xdr:rowOff>
    </xdr:from>
    <xdr:to>
      <xdr:col>6</xdr:col>
      <xdr:colOff>161924</xdr:colOff>
      <xdr:row>5</xdr:row>
      <xdr:rowOff>152503</xdr:rowOff>
    </xdr:to>
    <xdr:pic>
      <xdr:nvPicPr>
        <xdr:cNvPr id="8" name="Picture 7">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448425" y="581025"/>
          <a:ext cx="1457324" cy="77162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523875</xdr:colOff>
      <xdr:row>2</xdr:row>
      <xdr:rowOff>47626</xdr:rowOff>
    </xdr:from>
    <xdr:to>
      <xdr:col>4</xdr:col>
      <xdr:colOff>857249</xdr:colOff>
      <xdr:row>6</xdr:row>
      <xdr:rowOff>19154</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72125" y="447676"/>
          <a:ext cx="1600199" cy="771628"/>
        </a:xfrm>
        <a:prstGeom prst="rect">
          <a:avLst/>
        </a:prstGeom>
      </xdr:spPr>
    </xdr:pic>
    <xdr:clientData/>
  </xdr:twoCellAnchor>
  <xdr:oneCellAnchor>
    <xdr:from>
      <xdr:col>5</xdr:col>
      <xdr:colOff>9525</xdr:colOff>
      <xdr:row>2</xdr:row>
      <xdr:rowOff>38100</xdr:rowOff>
    </xdr:from>
    <xdr:ext cx="1255641" cy="771525"/>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067925" y="438150"/>
          <a:ext cx="1255641" cy="771525"/>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I72"/>
  <sheetViews>
    <sheetView topLeftCell="A16" zoomScale="90" zoomScaleNormal="90" workbookViewId="0">
      <selection activeCell="D22" sqref="D22:D27"/>
    </sheetView>
  </sheetViews>
  <sheetFormatPr defaultRowHeight="15.75" x14ac:dyDescent="0.25"/>
  <cols>
    <col min="1" max="1" width="18.140625" style="21" customWidth="1"/>
    <col min="2" max="2" width="38.85546875" style="21" customWidth="1"/>
    <col min="3" max="3" width="43.85546875" style="21" customWidth="1"/>
    <col min="4" max="4" width="18" style="21" customWidth="1"/>
    <col min="5" max="5" width="12.28515625" style="21" bestFit="1" customWidth="1"/>
    <col min="6" max="6" width="21.28515625" style="21" customWidth="1"/>
    <col min="7" max="7" width="11.28515625" style="21" customWidth="1"/>
    <col min="8" max="8" width="25.7109375" style="21" customWidth="1"/>
    <col min="9" max="256" width="9.140625" style="21"/>
    <col min="257" max="257" width="32.140625" style="21" bestFit="1" customWidth="1"/>
    <col min="258" max="258" width="21.42578125" style="21" bestFit="1" customWidth="1"/>
    <col min="259" max="259" width="11.5703125" style="21" bestFit="1" customWidth="1"/>
    <col min="260" max="260" width="12.28515625" style="21" bestFit="1" customWidth="1"/>
    <col min="261" max="261" width="10.5703125" style="21" bestFit="1" customWidth="1"/>
    <col min="262" max="263" width="9.140625" style="21"/>
    <col min="264" max="264" width="15.85546875" style="21" customWidth="1"/>
    <col min="265" max="512" width="9.140625" style="21"/>
    <col min="513" max="513" width="32.140625" style="21" bestFit="1" customWidth="1"/>
    <col min="514" max="514" width="21.42578125" style="21" bestFit="1" customWidth="1"/>
    <col min="515" max="515" width="11.5703125" style="21" bestFit="1" customWidth="1"/>
    <col min="516" max="516" width="12.28515625" style="21" bestFit="1" customWidth="1"/>
    <col min="517" max="517" width="10.5703125" style="21" bestFit="1" customWidth="1"/>
    <col min="518" max="519" width="9.140625" style="21"/>
    <col min="520" max="520" width="15.85546875" style="21" customWidth="1"/>
    <col min="521" max="768" width="9.140625" style="21"/>
    <col min="769" max="769" width="32.140625" style="21" bestFit="1" customWidth="1"/>
    <col min="770" max="770" width="21.42578125" style="21" bestFit="1" customWidth="1"/>
    <col min="771" max="771" width="11.5703125" style="21" bestFit="1" customWidth="1"/>
    <col min="772" max="772" width="12.28515625" style="21" bestFit="1" customWidth="1"/>
    <col min="773" max="773" width="10.5703125" style="21" bestFit="1" customWidth="1"/>
    <col min="774" max="775" width="9.140625" style="21"/>
    <col min="776" max="776" width="15.85546875" style="21" customWidth="1"/>
    <col min="777" max="1024" width="9.140625" style="21"/>
    <col min="1025" max="1025" width="32.140625" style="21" bestFit="1" customWidth="1"/>
    <col min="1026" max="1026" width="21.42578125" style="21" bestFit="1" customWidth="1"/>
    <col min="1027" max="1027" width="11.5703125" style="21" bestFit="1" customWidth="1"/>
    <col min="1028" max="1028" width="12.28515625" style="21" bestFit="1" customWidth="1"/>
    <col min="1029" max="1029" width="10.5703125" style="21" bestFit="1" customWidth="1"/>
    <col min="1030" max="1031" width="9.140625" style="21"/>
    <col min="1032" max="1032" width="15.85546875" style="21" customWidth="1"/>
    <col min="1033" max="1280" width="9.140625" style="21"/>
    <col min="1281" max="1281" width="32.140625" style="21" bestFit="1" customWidth="1"/>
    <col min="1282" max="1282" width="21.42578125" style="21" bestFit="1" customWidth="1"/>
    <col min="1283" max="1283" width="11.5703125" style="21" bestFit="1" customWidth="1"/>
    <col min="1284" max="1284" width="12.28515625" style="21" bestFit="1" customWidth="1"/>
    <col min="1285" max="1285" width="10.5703125" style="21" bestFit="1" customWidth="1"/>
    <col min="1286" max="1287" width="9.140625" style="21"/>
    <col min="1288" max="1288" width="15.85546875" style="21" customWidth="1"/>
    <col min="1289" max="1536" width="9.140625" style="21"/>
    <col min="1537" max="1537" width="32.140625" style="21" bestFit="1" customWidth="1"/>
    <col min="1538" max="1538" width="21.42578125" style="21" bestFit="1" customWidth="1"/>
    <col min="1539" max="1539" width="11.5703125" style="21" bestFit="1" customWidth="1"/>
    <col min="1540" max="1540" width="12.28515625" style="21" bestFit="1" customWidth="1"/>
    <col min="1541" max="1541" width="10.5703125" style="21" bestFit="1" customWidth="1"/>
    <col min="1542" max="1543" width="9.140625" style="21"/>
    <col min="1544" max="1544" width="15.85546875" style="21" customWidth="1"/>
    <col min="1545" max="1792" width="9.140625" style="21"/>
    <col min="1793" max="1793" width="32.140625" style="21" bestFit="1" customWidth="1"/>
    <col min="1794" max="1794" width="21.42578125" style="21" bestFit="1" customWidth="1"/>
    <col min="1795" max="1795" width="11.5703125" style="21" bestFit="1" customWidth="1"/>
    <col min="1796" max="1796" width="12.28515625" style="21" bestFit="1" customWidth="1"/>
    <col min="1797" max="1797" width="10.5703125" style="21" bestFit="1" customWidth="1"/>
    <col min="1798" max="1799" width="9.140625" style="21"/>
    <col min="1800" max="1800" width="15.85546875" style="21" customWidth="1"/>
    <col min="1801" max="2048" width="9.140625" style="21"/>
    <col min="2049" max="2049" width="32.140625" style="21" bestFit="1" customWidth="1"/>
    <col min="2050" max="2050" width="21.42578125" style="21" bestFit="1" customWidth="1"/>
    <col min="2051" max="2051" width="11.5703125" style="21" bestFit="1" customWidth="1"/>
    <col min="2052" max="2052" width="12.28515625" style="21" bestFit="1" customWidth="1"/>
    <col min="2053" max="2053" width="10.5703125" style="21" bestFit="1" customWidth="1"/>
    <col min="2054" max="2055" width="9.140625" style="21"/>
    <col min="2056" max="2056" width="15.85546875" style="21" customWidth="1"/>
    <col min="2057" max="2304" width="9.140625" style="21"/>
    <col min="2305" max="2305" width="32.140625" style="21" bestFit="1" customWidth="1"/>
    <col min="2306" max="2306" width="21.42578125" style="21" bestFit="1" customWidth="1"/>
    <col min="2307" max="2307" width="11.5703125" style="21" bestFit="1" customWidth="1"/>
    <col min="2308" max="2308" width="12.28515625" style="21" bestFit="1" customWidth="1"/>
    <col min="2309" max="2309" width="10.5703125" style="21" bestFit="1" customWidth="1"/>
    <col min="2310" max="2311" width="9.140625" style="21"/>
    <col min="2312" max="2312" width="15.85546875" style="21" customWidth="1"/>
    <col min="2313" max="2560" width="9.140625" style="21"/>
    <col min="2561" max="2561" width="32.140625" style="21" bestFit="1" customWidth="1"/>
    <col min="2562" max="2562" width="21.42578125" style="21" bestFit="1" customWidth="1"/>
    <col min="2563" max="2563" width="11.5703125" style="21" bestFit="1" customWidth="1"/>
    <col min="2564" max="2564" width="12.28515625" style="21" bestFit="1" customWidth="1"/>
    <col min="2565" max="2565" width="10.5703125" style="21" bestFit="1" customWidth="1"/>
    <col min="2566" max="2567" width="9.140625" style="21"/>
    <col min="2568" max="2568" width="15.85546875" style="21" customWidth="1"/>
    <col min="2569" max="2816" width="9.140625" style="21"/>
    <col min="2817" max="2817" width="32.140625" style="21" bestFit="1" customWidth="1"/>
    <col min="2818" max="2818" width="21.42578125" style="21" bestFit="1" customWidth="1"/>
    <col min="2819" max="2819" width="11.5703125" style="21" bestFit="1" customWidth="1"/>
    <col min="2820" max="2820" width="12.28515625" style="21" bestFit="1" customWidth="1"/>
    <col min="2821" max="2821" width="10.5703125" style="21" bestFit="1" customWidth="1"/>
    <col min="2822" max="2823" width="9.140625" style="21"/>
    <col min="2824" max="2824" width="15.85546875" style="21" customWidth="1"/>
    <col min="2825" max="3072" width="9.140625" style="21"/>
    <col min="3073" max="3073" width="32.140625" style="21" bestFit="1" customWidth="1"/>
    <col min="3074" max="3074" width="21.42578125" style="21" bestFit="1" customWidth="1"/>
    <col min="3075" max="3075" width="11.5703125" style="21" bestFit="1" customWidth="1"/>
    <col min="3076" max="3076" width="12.28515625" style="21" bestFit="1" customWidth="1"/>
    <col min="3077" max="3077" width="10.5703125" style="21" bestFit="1" customWidth="1"/>
    <col min="3078" max="3079" width="9.140625" style="21"/>
    <col min="3080" max="3080" width="15.85546875" style="21" customWidth="1"/>
    <col min="3081" max="3328" width="9.140625" style="21"/>
    <col min="3329" max="3329" width="32.140625" style="21" bestFit="1" customWidth="1"/>
    <col min="3330" max="3330" width="21.42578125" style="21" bestFit="1" customWidth="1"/>
    <col min="3331" max="3331" width="11.5703125" style="21" bestFit="1" customWidth="1"/>
    <col min="3332" max="3332" width="12.28515625" style="21" bestFit="1" customWidth="1"/>
    <col min="3333" max="3333" width="10.5703125" style="21" bestFit="1" customWidth="1"/>
    <col min="3334" max="3335" width="9.140625" style="21"/>
    <col min="3336" max="3336" width="15.85546875" style="21" customWidth="1"/>
    <col min="3337" max="3584" width="9.140625" style="21"/>
    <col min="3585" max="3585" width="32.140625" style="21" bestFit="1" customWidth="1"/>
    <col min="3586" max="3586" width="21.42578125" style="21" bestFit="1" customWidth="1"/>
    <col min="3587" max="3587" width="11.5703125" style="21" bestFit="1" customWidth="1"/>
    <col min="3588" max="3588" width="12.28515625" style="21" bestFit="1" customWidth="1"/>
    <col min="3589" max="3589" width="10.5703125" style="21" bestFit="1" customWidth="1"/>
    <col min="3590" max="3591" width="9.140625" style="21"/>
    <col min="3592" max="3592" width="15.85546875" style="21" customWidth="1"/>
    <col min="3593" max="3840" width="9.140625" style="21"/>
    <col min="3841" max="3841" width="32.140625" style="21" bestFit="1" customWidth="1"/>
    <col min="3842" max="3842" width="21.42578125" style="21" bestFit="1" customWidth="1"/>
    <col min="3843" max="3843" width="11.5703125" style="21" bestFit="1" customWidth="1"/>
    <col min="3844" max="3844" width="12.28515625" style="21" bestFit="1" customWidth="1"/>
    <col min="3845" max="3845" width="10.5703125" style="21" bestFit="1" customWidth="1"/>
    <col min="3846" max="3847" width="9.140625" style="21"/>
    <col min="3848" max="3848" width="15.85546875" style="21" customWidth="1"/>
    <col min="3849" max="4096" width="9.140625" style="21"/>
    <col min="4097" max="4097" width="32.140625" style="21" bestFit="1" customWidth="1"/>
    <col min="4098" max="4098" width="21.42578125" style="21" bestFit="1" customWidth="1"/>
    <col min="4099" max="4099" width="11.5703125" style="21" bestFit="1" customWidth="1"/>
    <col min="4100" max="4100" width="12.28515625" style="21" bestFit="1" customWidth="1"/>
    <col min="4101" max="4101" width="10.5703125" style="21" bestFit="1" customWidth="1"/>
    <col min="4102" max="4103" width="9.140625" style="21"/>
    <col min="4104" max="4104" width="15.85546875" style="21" customWidth="1"/>
    <col min="4105" max="4352" width="9.140625" style="21"/>
    <col min="4353" max="4353" width="32.140625" style="21" bestFit="1" customWidth="1"/>
    <col min="4354" max="4354" width="21.42578125" style="21" bestFit="1" customWidth="1"/>
    <col min="4355" max="4355" width="11.5703125" style="21" bestFit="1" customWidth="1"/>
    <col min="4356" max="4356" width="12.28515625" style="21" bestFit="1" customWidth="1"/>
    <col min="4357" max="4357" width="10.5703125" style="21" bestFit="1" customWidth="1"/>
    <col min="4358" max="4359" width="9.140625" style="21"/>
    <col min="4360" max="4360" width="15.85546875" style="21" customWidth="1"/>
    <col min="4361" max="4608" width="9.140625" style="21"/>
    <col min="4609" max="4609" width="32.140625" style="21" bestFit="1" customWidth="1"/>
    <col min="4610" max="4610" width="21.42578125" style="21" bestFit="1" customWidth="1"/>
    <col min="4611" max="4611" width="11.5703125" style="21" bestFit="1" customWidth="1"/>
    <col min="4612" max="4612" width="12.28515625" style="21" bestFit="1" customWidth="1"/>
    <col min="4613" max="4613" width="10.5703125" style="21" bestFit="1" customWidth="1"/>
    <col min="4614" max="4615" width="9.140625" style="21"/>
    <col min="4616" max="4616" width="15.85546875" style="21" customWidth="1"/>
    <col min="4617" max="4864" width="9.140625" style="21"/>
    <col min="4865" max="4865" width="32.140625" style="21" bestFit="1" customWidth="1"/>
    <col min="4866" max="4866" width="21.42578125" style="21" bestFit="1" customWidth="1"/>
    <col min="4867" max="4867" width="11.5703125" style="21" bestFit="1" customWidth="1"/>
    <col min="4868" max="4868" width="12.28515625" style="21" bestFit="1" customWidth="1"/>
    <col min="4869" max="4869" width="10.5703125" style="21" bestFit="1" customWidth="1"/>
    <col min="4870" max="4871" width="9.140625" style="21"/>
    <col min="4872" max="4872" width="15.85546875" style="21" customWidth="1"/>
    <col min="4873" max="5120" width="9.140625" style="21"/>
    <col min="5121" max="5121" width="32.140625" style="21" bestFit="1" customWidth="1"/>
    <col min="5122" max="5122" width="21.42578125" style="21" bestFit="1" customWidth="1"/>
    <col min="5123" max="5123" width="11.5703125" style="21" bestFit="1" customWidth="1"/>
    <col min="5124" max="5124" width="12.28515625" style="21" bestFit="1" customWidth="1"/>
    <col min="5125" max="5125" width="10.5703125" style="21" bestFit="1" customWidth="1"/>
    <col min="5126" max="5127" width="9.140625" style="21"/>
    <col min="5128" max="5128" width="15.85546875" style="21" customWidth="1"/>
    <col min="5129" max="5376" width="9.140625" style="21"/>
    <col min="5377" max="5377" width="32.140625" style="21" bestFit="1" customWidth="1"/>
    <col min="5378" max="5378" width="21.42578125" style="21" bestFit="1" customWidth="1"/>
    <col min="5379" max="5379" width="11.5703125" style="21" bestFit="1" customWidth="1"/>
    <col min="5380" max="5380" width="12.28515625" style="21" bestFit="1" customWidth="1"/>
    <col min="5381" max="5381" width="10.5703125" style="21" bestFit="1" customWidth="1"/>
    <col min="5382" max="5383" width="9.140625" style="21"/>
    <col min="5384" max="5384" width="15.85546875" style="21" customWidth="1"/>
    <col min="5385" max="5632" width="9.140625" style="21"/>
    <col min="5633" max="5633" width="32.140625" style="21" bestFit="1" customWidth="1"/>
    <col min="5634" max="5634" width="21.42578125" style="21" bestFit="1" customWidth="1"/>
    <col min="5635" max="5635" width="11.5703125" style="21" bestFit="1" customWidth="1"/>
    <col min="5636" max="5636" width="12.28515625" style="21" bestFit="1" customWidth="1"/>
    <col min="5637" max="5637" width="10.5703125" style="21" bestFit="1" customWidth="1"/>
    <col min="5638" max="5639" width="9.140625" style="21"/>
    <col min="5640" max="5640" width="15.85546875" style="21" customWidth="1"/>
    <col min="5641" max="5888" width="9.140625" style="21"/>
    <col min="5889" max="5889" width="32.140625" style="21" bestFit="1" customWidth="1"/>
    <col min="5890" max="5890" width="21.42578125" style="21" bestFit="1" customWidth="1"/>
    <col min="5891" max="5891" width="11.5703125" style="21" bestFit="1" customWidth="1"/>
    <col min="5892" max="5892" width="12.28515625" style="21" bestFit="1" customWidth="1"/>
    <col min="5893" max="5893" width="10.5703125" style="21" bestFit="1" customWidth="1"/>
    <col min="5894" max="5895" width="9.140625" style="21"/>
    <col min="5896" max="5896" width="15.85546875" style="21" customWidth="1"/>
    <col min="5897" max="6144" width="9.140625" style="21"/>
    <col min="6145" max="6145" width="32.140625" style="21" bestFit="1" customWidth="1"/>
    <col min="6146" max="6146" width="21.42578125" style="21" bestFit="1" customWidth="1"/>
    <col min="6147" max="6147" width="11.5703125" style="21" bestFit="1" customWidth="1"/>
    <col min="6148" max="6148" width="12.28515625" style="21" bestFit="1" customWidth="1"/>
    <col min="6149" max="6149" width="10.5703125" style="21" bestFit="1" customWidth="1"/>
    <col min="6150" max="6151" width="9.140625" style="21"/>
    <col min="6152" max="6152" width="15.85546875" style="21" customWidth="1"/>
    <col min="6153" max="6400" width="9.140625" style="21"/>
    <col min="6401" max="6401" width="32.140625" style="21" bestFit="1" customWidth="1"/>
    <col min="6402" max="6402" width="21.42578125" style="21" bestFit="1" customWidth="1"/>
    <col min="6403" max="6403" width="11.5703125" style="21" bestFit="1" customWidth="1"/>
    <col min="6404" max="6404" width="12.28515625" style="21" bestFit="1" customWidth="1"/>
    <col min="6405" max="6405" width="10.5703125" style="21" bestFit="1" customWidth="1"/>
    <col min="6406" max="6407" width="9.140625" style="21"/>
    <col min="6408" max="6408" width="15.85546875" style="21" customWidth="1"/>
    <col min="6409" max="6656" width="9.140625" style="21"/>
    <col min="6657" max="6657" width="32.140625" style="21" bestFit="1" customWidth="1"/>
    <col min="6658" max="6658" width="21.42578125" style="21" bestFit="1" customWidth="1"/>
    <col min="6659" max="6659" width="11.5703125" style="21" bestFit="1" customWidth="1"/>
    <col min="6660" max="6660" width="12.28515625" style="21" bestFit="1" customWidth="1"/>
    <col min="6661" max="6661" width="10.5703125" style="21" bestFit="1" customWidth="1"/>
    <col min="6662" max="6663" width="9.140625" style="21"/>
    <col min="6664" max="6664" width="15.85546875" style="21" customWidth="1"/>
    <col min="6665" max="6912" width="9.140625" style="21"/>
    <col min="6913" max="6913" width="32.140625" style="21" bestFit="1" customWidth="1"/>
    <col min="6914" max="6914" width="21.42578125" style="21" bestFit="1" customWidth="1"/>
    <col min="6915" max="6915" width="11.5703125" style="21" bestFit="1" customWidth="1"/>
    <col min="6916" max="6916" width="12.28515625" style="21" bestFit="1" customWidth="1"/>
    <col min="6917" max="6917" width="10.5703125" style="21" bestFit="1" customWidth="1"/>
    <col min="6918" max="6919" width="9.140625" style="21"/>
    <col min="6920" max="6920" width="15.85546875" style="21" customWidth="1"/>
    <col min="6921" max="7168" width="9.140625" style="21"/>
    <col min="7169" max="7169" width="32.140625" style="21" bestFit="1" customWidth="1"/>
    <col min="7170" max="7170" width="21.42578125" style="21" bestFit="1" customWidth="1"/>
    <col min="7171" max="7171" width="11.5703125" style="21" bestFit="1" customWidth="1"/>
    <col min="7172" max="7172" width="12.28515625" style="21" bestFit="1" customWidth="1"/>
    <col min="7173" max="7173" width="10.5703125" style="21" bestFit="1" customWidth="1"/>
    <col min="7174" max="7175" width="9.140625" style="21"/>
    <col min="7176" max="7176" width="15.85546875" style="21" customWidth="1"/>
    <col min="7177" max="7424" width="9.140625" style="21"/>
    <col min="7425" max="7425" width="32.140625" style="21" bestFit="1" customWidth="1"/>
    <col min="7426" max="7426" width="21.42578125" style="21" bestFit="1" customWidth="1"/>
    <col min="7427" max="7427" width="11.5703125" style="21" bestFit="1" customWidth="1"/>
    <col min="7428" max="7428" width="12.28515625" style="21" bestFit="1" customWidth="1"/>
    <col min="7429" max="7429" width="10.5703125" style="21" bestFit="1" customWidth="1"/>
    <col min="7430" max="7431" width="9.140625" style="21"/>
    <col min="7432" max="7432" width="15.85546875" style="21" customWidth="1"/>
    <col min="7433" max="7680" width="9.140625" style="21"/>
    <col min="7681" max="7681" width="32.140625" style="21" bestFit="1" customWidth="1"/>
    <col min="7682" max="7682" width="21.42578125" style="21" bestFit="1" customWidth="1"/>
    <col min="7683" max="7683" width="11.5703125" style="21" bestFit="1" customWidth="1"/>
    <col min="7684" max="7684" width="12.28515625" style="21" bestFit="1" customWidth="1"/>
    <col min="7685" max="7685" width="10.5703125" style="21" bestFit="1" customWidth="1"/>
    <col min="7686" max="7687" width="9.140625" style="21"/>
    <col min="7688" max="7688" width="15.85546875" style="21" customWidth="1"/>
    <col min="7689" max="7936" width="9.140625" style="21"/>
    <col min="7937" max="7937" width="32.140625" style="21" bestFit="1" customWidth="1"/>
    <col min="7938" max="7938" width="21.42578125" style="21" bestFit="1" customWidth="1"/>
    <col min="7939" max="7939" width="11.5703125" style="21" bestFit="1" customWidth="1"/>
    <col min="7940" max="7940" width="12.28515625" style="21" bestFit="1" customWidth="1"/>
    <col min="7941" max="7941" width="10.5703125" style="21" bestFit="1" customWidth="1"/>
    <col min="7942" max="7943" width="9.140625" style="21"/>
    <col min="7944" max="7944" width="15.85546875" style="21" customWidth="1"/>
    <col min="7945" max="8192" width="9.140625" style="21"/>
    <col min="8193" max="8193" width="32.140625" style="21" bestFit="1" customWidth="1"/>
    <col min="8194" max="8194" width="21.42578125" style="21" bestFit="1" customWidth="1"/>
    <col min="8195" max="8195" width="11.5703125" style="21" bestFit="1" customWidth="1"/>
    <col min="8196" max="8196" width="12.28515625" style="21" bestFit="1" customWidth="1"/>
    <col min="8197" max="8197" width="10.5703125" style="21" bestFit="1" customWidth="1"/>
    <col min="8198" max="8199" width="9.140625" style="21"/>
    <col min="8200" max="8200" width="15.85546875" style="21" customWidth="1"/>
    <col min="8201" max="8448" width="9.140625" style="21"/>
    <col min="8449" max="8449" width="32.140625" style="21" bestFit="1" customWidth="1"/>
    <col min="8450" max="8450" width="21.42578125" style="21" bestFit="1" customWidth="1"/>
    <col min="8451" max="8451" width="11.5703125" style="21" bestFit="1" customWidth="1"/>
    <col min="8452" max="8452" width="12.28515625" style="21" bestFit="1" customWidth="1"/>
    <col min="8453" max="8453" width="10.5703125" style="21" bestFit="1" customWidth="1"/>
    <col min="8454" max="8455" width="9.140625" style="21"/>
    <col min="8456" max="8456" width="15.85546875" style="21" customWidth="1"/>
    <col min="8457" max="8704" width="9.140625" style="21"/>
    <col min="8705" max="8705" width="32.140625" style="21" bestFit="1" customWidth="1"/>
    <col min="8706" max="8706" width="21.42578125" style="21" bestFit="1" customWidth="1"/>
    <col min="8707" max="8707" width="11.5703125" style="21" bestFit="1" customWidth="1"/>
    <col min="8708" max="8708" width="12.28515625" style="21" bestFit="1" customWidth="1"/>
    <col min="8709" max="8709" width="10.5703125" style="21" bestFit="1" customWidth="1"/>
    <col min="8710" max="8711" width="9.140625" style="21"/>
    <col min="8712" max="8712" width="15.85546875" style="21" customWidth="1"/>
    <col min="8713" max="8960" width="9.140625" style="21"/>
    <col min="8961" max="8961" width="32.140625" style="21" bestFit="1" customWidth="1"/>
    <col min="8962" max="8962" width="21.42578125" style="21" bestFit="1" customWidth="1"/>
    <col min="8963" max="8963" width="11.5703125" style="21" bestFit="1" customWidth="1"/>
    <col min="8964" max="8964" width="12.28515625" style="21" bestFit="1" customWidth="1"/>
    <col min="8965" max="8965" width="10.5703125" style="21" bestFit="1" customWidth="1"/>
    <col min="8966" max="8967" width="9.140625" style="21"/>
    <col min="8968" max="8968" width="15.85546875" style="21" customWidth="1"/>
    <col min="8969" max="9216" width="9.140625" style="21"/>
    <col min="9217" max="9217" width="32.140625" style="21" bestFit="1" customWidth="1"/>
    <col min="9218" max="9218" width="21.42578125" style="21" bestFit="1" customWidth="1"/>
    <col min="9219" max="9219" width="11.5703125" style="21" bestFit="1" customWidth="1"/>
    <col min="9220" max="9220" width="12.28515625" style="21" bestFit="1" customWidth="1"/>
    <col min="9221" max="9221" width="10.5703125" style="21" bestFit="1" customWidth="1"/>
    <col min="9222" max="9223" width="9.140625" style="21"/>
    <col min="9224" max="9224" width="15.85546875" style="21" customWidth="1"/>
    <col min="9225" max="9472" width="9.140625" style="21"/>
    <col min="9473" max="9473" width="32.140625" style="21" bestFit="1" customWidth="1"/>
    <col min="9474" max="9474" width="21.42578125" style="21" bestFit="1" customWidth="1"/>
    <col min="9475" max="9475" width="11.5703125" style="21" bestFit="1" customWidth="1"/>
    <col min="9476" max="9476" width="12.28515625" style="21" bestFit="1" customWidth="1"/>
    <col min="9477" max="9477" width="10.5703125" style="21" bestFit="1" customWidth="1"/>
    <col min="9478" max="9479" width="9.140625" style="21"/>
    <col min="9480" max="9480" width="15.85546875" style="21" customWidth="1"/>
    <col min="9481" max="9728" width="9.140625" style="21"/>
    <col min="9729" max="9729" width="32.140625" style="21" bestFit="1" customWidth="1"/>
    <col min="9730" max="9730" width="21.42578125" style="21" bestFit="1" customWidth="1"/>
    <col min="9731" max="9731" width="11.5703125" style="21" bestFit="1" customWidth="1"/>
    <col min="9732" max="9732" width="12.28515625" style="21" bestFit="1" customWidth="1"/>
    <col min="9733" max="9733" width="10.5703125" style="21" bestFit="1" customWidth="1"/>
    <col min="9734" max="9735" width="9.140625" style="21"/>
    <col min="9736" max="9736" width="15.85546875" style="21" customWidth="1"/>
    <col min="9737" max="9984" width="9.140625" style="21"/>
    <col min="9985" max="9985" width="32.140625" style="21" bestFit="1" customWidth="1"/>
    <col min="9986" max="9986" width="21.42578125" style="21" bestFit="1" customWidth="1"/>
    <col min="9987" max="9987" width="11.5703125" style="21" bestFit="1" customWidth="1"/>
    <col min="9988" max="9988" width="12.28515625" style="21" bestFit="1" customWidth="1"/>
    <col min="9989" max="9989" width="10.5703125" style="21" bestFit="1" customWidth="1"/>
    <col min="9990" max="9991" width="9.140625" style="21"/>
    <col min="9992" max="9992" width="15.85546875" style="21" customWidth="1"/>
    <col min="9993" max="10240" width="9.140625" style="21"/>
    <col min="10241" max="10241" width="32.140625" style="21" bestFit="1" customWidth="1"/>
    <col min="10242" max="10242" width="21.42578125" style="21" bestFit="1" customWidth="1"/>
    <col min="10243" max="10243" width="11.5703125" style="21" bestFit="1" customWidth="1"/>
    <col min="10244" max="10244" width="12.28515625" style="21" bestFit="1" customWidth="1"/>
    <col min="10245" max="10245" width="10.5703125" style="21" bestFit="1" customWidth="1"/>
    <col min="10246" max="10247" width="9.140625" style="21"/>
    <col min="10248" max="10248" width="15.85546875" style="21" customWidth="1"/>
    <col min="10249" max="10496" width="9.140625" style="21"/>
    <col min="10497" max="10497" width="32.140625" style="21" bestFit="1" customWidth="1"/>
    <col min="10498" max="10498" width="21.42578125" style="21" bestFit="1" customWidth="1"/>
    <col min="10499" max="10499" width="11.5703125" style="21" bestFit="1" customWidth="1"/>
    <col min="10500" max="10500" width="12.28515625" style="21" bestFit="1" customWidth="1"/>
    <col min="10501" max="10501" width="10.5703125" style="21" bestFit="1" customWidth="1"/>
    <col min="10502" max="10503" width="9.140625" style="21"/>
    <col min="10504" max="10504" width="15.85546875" style="21" customWidth="1"/>
    <col min="10505" max="10752" width="9.140625" style="21"/>
    <col min="10753" max="10753" width="32.140625" style="21" bestFit="1" customWidth="1"/>
    <col min="10754" max="10754" width="21.42578125" style="21" bestFit="1" customWidth="1"/>
    <col min="10755" max="10755" width="11.5703125" style="21" bestFit="1" customWidth="1"/>
    <col min="10756" max="10756" width="12.28515625" style="21" bestFit="1" customWidth="1"/>
    <col min="10757" max="10757" width="10.5703125" style="21" bestFit="1" customWidth="1"/>
    <col min="10758" max="10759" width="9.140625" style="21"/>
    <col min="10760" max="10760" width="15.85546875" style="21" customWidth="1"/>
    <col min="10761" max="11008" width="9.140625" style="21"/>
    <col min="11009" max="11009" width="32.140625" style="21" bestFit="1" customWidth="1"/>
    <col min="11010" max="11010" width="21.42578125" style="21" bestFit="1" customWidth="1"/>
    <col min="11011" max="11011" width="11.5703125" style="21" bestFit="1" customWidth="1"/>
    <col min="11012" max="11012" width="12.28515625" style="21" bestFit="1" customWidth="1"/>
    <col min="11013" max="11013" width="10.5703125" style="21" bestFit="1" customWidth="1"/>
    <col min="11014" max="11015" width="9.140625" style="21"/>
    <col min="11016" max="11016" width="15.85546875" style="21" customWidth="1"/>
    <col min="11017" max="11264" width="9.140625" style="21"/>
    <col min="11265" max="11265" width="32.140625" style="21" bestFit="1" customWidth="1"/>
    <col min="11266" max="11266" width="21.42578125" style="21" bestFit="1" customWidth="1"/>
    <col min="11267" max="11267" width="11.5703125" style="21" bestFit="1" customWidth="1"/>
    <col min="11268" max="11268" width="12.28515625" style="21" bestFit="1" customWidth="1"/>
    <col min="11269" max="11269" width="10.5703125" style="21" bestFit="1" customWidth="1"/>
    <col min="11270" max="11271" width="9.140625" style="21"/>
    <col min="11272" max="11272" width="15.85546875" style="21" customWidth="1"/>
    <col min="11273" max="11520" width="9.140625" style="21"/>
    <col min="11521" max="11521" width="32.140625" style="21" bestFit="1" customWidth="1"/>
    <col min="11522" max="11522" width="21.42578125" style="21" bestFit="1" customWidth="1"/>
    <col min="11523" max="11523" width="11.5703125" style="21" bestFit="1" customWidth="1"/>
    <col min="11524" max="11524" width="12.28515625" style="21" bestFit="1" customWidth="1"/>
    <col min="11525" max="11525" width="10.5703125" style="21" bestFit="1" customWidth="1"/>
    <col min="11526" max="11527" width="9.140625" style="21"/>
    <col min="11528" max="11528" width="15.85546875" style="21" customWidth="1"/>
    <col min="11529" max="11776" width="9.140625" style="21"/>
    <col min="11777" max="11777" width="32.140625" style="21" bestFit="1" customWidth="1"/>
    <col min="11778" max="11778" width="21.42578125" style="21" bestFit="1" customWidth="1"/>
    <col min="11779" max="11779" width="11.5703125" style="21" bestFit="1" customWidth="1"/>
    <col min="11780" max="11780" width="12.28515625" style="21" bestFit="1" customWidth="1"/>
    <col min="11781" max="11781" width="10.5703125" style="21" bestFit="1" customWidth="1"/>
    <col min="11782" max="11783" width="9.140625" style="21"/>
    <col min="11784" max="11784" width="15.85546875" style="21" customWidth="1"/>
    <col min="11785" max="12032" width="9.140625" style="21"/>
    <col min="12033" max="12033" width="32.140625" style="21" bestFit="1" customWidth="1"/>
    <col min="12034" max="12034" width="21.42578125" style="21" bestFit="1" customWidth="1"/>
    <col min="12035" max="12035" width="11.5703125" style="21" bestFit="1" customWidth="1"/>
    <col min="12036" max="12036" width="12.28515625" style="21" bestFit="1" customWidth="1"/>
    <col min="12037" max="12037" width="10.5703125" style="21" bestFit="1" customWidth="1"/>
    <col min="12038" max="12039" width="9.140625" style="21"/>
    <col min="12040" max="12040" width="15.85546875" style="21" customWidth="1"/>
    <col min="12041" max="12288" width="9.140625" style="21"/>
    <col min="12289" max="12289" width="32.140625" style="21" bestFit="1" customWidth="1"/>
    <col min="12290" max="12290" width="21.42578125" style="21" bestFit="1" customWidth="1"/>
    <col min="12291" max="12291" width="11.5703125" style="21" bestFit="1" customWidth="1"/>
    <col min="12292" max="12292" width="12.28515625" style="21" bestFit="1" customWidth="1"/>
    <col min="12293" max="12293" width="10.5703125" style="21" bestFit="1" customWidth="1"/>
    <col min="12294" max="12295" width="9.140625" style="21"/>
    <col min="12296" max="12296" width="15.85546875" style="21" customWidth="1"/>
    <col min="12297" max="12544" width="9.140625" style="21"/>
    <col min="12545" max="12545" width="32.140625" style="21" bestFit="1" customWidth="1"/>
    <col min="12546" max="12546" width="21.42578125" style="21" bestFit="1" customWidth="1"/>
    <col min="12547" max="12547" width="11.5703125" style="21" bestFit="1" customWidth="1"/>
    <col min="12548" max="12548" width="12.28515625" style="21" bestFit="1" customWidth="1"/>
    <col min="12549" max="12549" width="10.5703125" style="21" bestFit="1" customWidth="1"/>
    <col min="12550" max="12551" width="9.140625" style="21"/>
    <col min="12552" max="12552" width="15.85546875" style="21" customWidth="1"/>
    <col min="12553" max="12800" width="9.140625" style="21"/>
    <col min="12801" max="12801" width="32.140625" style="21" bestFit="1" customWidth="1"/>
    <col min="12802" max="12802" width="21.42578125" style="21" bestFit="1" customWidth="1"/>
    <col min="12803" max="12803" width="11.5703125" style="21" bestFit="1" customWidth="1"/>
    <col min="12804" max="12804" width="12.28515625" style="21" bestFit="1" customWidth="1"/>
    <col min="12805" max="12805" width="10.5703125" style="21" bestFit="1" customWidth="1"/>
    <col min="12806" max="12807" width="9.140625" style="21"/>
    <col min="12808" max="12808" width="15.85546875" style="21" customWidth="1"/>
    <col min="12809" max="13056" width="9.140625" style="21"/>
    <col min="13057" max="13057" width="32.140625" style="21" bestFit="1" customWidth="1"/>
    <col min="13058" max="13058" width="21.42578125" style="21" bestFit="1" customWidth="1"/>
    <col min="13059" max="13059" width="11.5703125" style="21" bestFit="1" customWidth="1"/>
    <col min="13060" max="13060" width="12.28515625" style="21" bestFit="1" customWidth="1"/>
    <col min="13061" max="13061" width="10.5703125" style="21" bestFit="1" customWidth="1"/>
    <col min="13062" max="13063" width="9.140625" style="21"/>
    <col min="13064" max="13064" width="15.85546875" style="21" customWidth="1"/>
    <col min="13065" max="13312" width="9.140625" style="21"/>
    <col min="13313" max="13313" width="32.140625" style="21" bestFit="1" customWidth="1"/>
    <col min="13314" max="13314" width="21.42578125" style="21" bestFit="1" customWidth="1"/>
    <col min="13315" max="13315" width="11.5703125" style="21" bestFit="1" customWidth="1"/>
    <col min="13316" max="13316" width="12.28515625" style="21" bestFit="1" customWidth="1"/>
    <col min="13317" max="13317" width="10.5703125" style="21" bestFit="1" customWidth="1"/>
    <col min="13318" max="13319" width="9.140625" style="21"/>
    <col min="13320" max="13320" width="15.85546875" style="21" customWidth="1"/>
    <col min="13321" max="13568" width="9.140625" style="21"/>
    <col min="13569" max="13569" width="32.140625" style="21" bestFit="1" customWidth="1"/>
    <col min="13570" max="13570" width="21.42578125" style="21" bestFit="1" customWidth="1"/>
    <col min="13571" max="13571" width="11.5703125" style="21" bestFit="1" customWidth="1"/>
    <col min="13572" max="13572" width="12.28515625" style="21" bestFit="1" customWidth="1"/>
    <col min="13573" max="13573" width="10.5703125" style="21" bestFit="1" customWidth="1"/>
    <col min="13574" max="13575" width="9.140625" style="21"/>
    <col min="13576" max="13576" width="15.85546875" style="21" customWidth="1"/>
    <col min="13577" max="13824" width="9.140625" style="21"/>
    <col min="13825" max="13825" width="32.140625" style="21" bestFit="1" customWidth="1"/>
    <col min="13826" max="13826" width="21.42578125" style="21" bestFit="1" customWidth="1"/>
    <col min="13827" max="13827" width="11.5703125" style="21" bestFit="1" customWidth="1"/>
    <col min="13828" max="13828" width="12.28515625" style="21" bestFit="1" customWidth="1"/>
    <col min="13829" max="13829" width="10.5703125" style="21" bestFit="1" customWidth="1"/>
    <col min="13830" max="13831" width="9.140625" style="21"/>
    <col min="13832" max="13832" width="15.85546875" style="21" customWidth="1"/>
    <col min="13833" max="14080" width="9.140625" style="21"/>
    <col min="14081" max="14081" width="32.140625" style="21" bestFit="1" customWidth="1"/>
    <col min="14082" max="14082" width="21.42578125" style="21" bestFit="1" customWidth="1"/>
    <col min="14083" max="14083" width="11.5703125" style="21" bestFit="1" customWidth="1"/>
    <col min="14084" max="14084" width="12.28515625" style="21" bestFit="1" customWidth="1"/>
    <col min="14085" max="14085" width="10.5703125" style="21" bestFit="1" customWidth="1"/>
    <col min="14086" max="14087" width="9.140625" style="21"/>
    <col min="14088" max="14088" width="15.85546875" style="21" customWidth="1"/>
    <col min="14089" max="14336" width="9.140625" style="21"/>
    <col min="14337" max="14337" width="32.140625" style="21" bestFit="1" customWidth="1"/>
    <col min="14338" max="14338" width="21.42578125" style="21" bestFit="1" customWidth="1"/>
    <col min="14339" max="14339" width="11.5703125" style="21" bestFit="1" customWidth="1"/>
    <col min="14340" max="14340" width="12.28515625" style="21" bestFit="1" customWidth="1"/>
    <col min="14341" max="14341" width="10.5703125" style="21" bestFit="1" customWidth="1"/>
    <col min="14342" max="14343" width="9.140625" style="21"/>
    <col min="14344" max="14344" width="15.85546875" style="21" customWidth="1"/>
    <col min="14345" max="14592" width="9.140625" style="21"/>
    <col min="14593" max="14593" width="32.140625" style="21" bestFit="1" customWidth="1"/>
    <col min="14594" max="14594" width="21.42578125" style="21" bestFit="1" customWidth="1"/>
    <col min="14595" max="14595" width="11.5703125" style="21" bestFit="1" customWidth="1"/>
    <col min="14596" max="14596" width="12.28515625" style="21" bestFit="1" customWidth="1"/>
    <col min="14597" max="14597" width="10.5703125" style="21" bestFit="1" customWidth="1"/>
    <col min="14598" max="14599" width="9.140625" style="21"/>
    <col min="14600" max="14600" width="15.85546875" style="21" customWidth="1"/>
    <col min="14601" max="14848" width="9.140625" style="21"/>
    <col min="14849" max="14849" width="32.140625" style="21" bestFit="1" customWidth="1"/>
    <col min="14850" max="14850" width="21.42578125" style="21" bestFit="1" customWidth="1"/>
    <col min="14851" max="14851" width="11.5703125" style="21" bestFit="1" customWidth="1"/>
    <col min="14852" max="14852" width="12.28515625" style="21" bestFit="1" customWidth="1"/>
    <col min="14853" max="14853" width="10.5703125" style="21" bestFit="1" customWidth="1"/>
    <col min="14854" max="14855" width="9.140625" style="21"/>
    <col min="14856" max="14856" width="15.85546875" style="21" customWidth="1"/>
    <col min="14857" max="15104" width="9.140625" style="21"/>
    <col min="15105" max="15105" width="32.140625" style="21" bestFit="1" customWidth="1"/>
    <col min="15106" max="15106" width="21.42578125" style="21" bestFit="1" customWidth="1"/>
    <col min="15107" max="15107" width="11.5703125" style="21" bestFit="1" customWidth="1"/>
    <col min="15108" max="15108" width="12.28515625" style="21" bestFit="1" customWidth="1"/>
    <col min="15109" max="15109" width="10.5703125" style="21" bestFit="1" customWidth="1"/>
    <col min="15110" max="15111" width="9.140625" style="21"/>
    <col min="15112" max="15112" width="15.85546875" style="21" customWidth="1"/>
    <col min="15113" max="15360" width="9.140625" style="21"/>
    <col min="15361" max="15361" width="32.140625" style="21" bestFit="1" customWidth="1"/>
    <col min="15362" max="15362" width="21.42578125" style="21" bestFit="1" customWidth="1"/>
    <col min="15363" max="15363" width="11.5703125" style="21" bestFit="1" customWidth="1"/>
    <col min="15364" max="15364" width="12.28515625" style="21" bestFit="1" customWidth="1"/>
    <col min="15365" max="15365" width="10.5703125" style="21" bestFit="1" customWidth="1"/>
    <col min="15366" max="15367" width="9.140625" style="21"/>
    <col min="15368" max="15368" width="15.85546875" style="21" customWidth="1"/>
    <col min="15369" max="15616" width="9.140625" style="21"/>
    <col min="15617" max="15617" width="32.140625" style="21" bestFit="1" customWidth="1"/>
    <col min="15618" max="15618" width="21.42578125" style="21" bestFit="1" customWidth="1"/>
    <col min="15619" max="15619" width="11.5703125" style="21" bestFit="1" customWidth="1"/>
    <col min="15620" max="15620" width="12.28515625" style="21" bestFit="1" customWidth="1"/>
    <col min="15621" max="15621" width="10.5703125" style="21" bestFit="1" customWidth="1"/>
    <col min="15622" max="15623" width="9.140625" style="21"/>
    <col min="15624" max="15624" width="15.85546875" style="21" customWidth="1"/>
    <col min="15625" max="15872" width="9.140625" style="21"/>
    <col min="15873" max="15873" width="32.140625" style="21" bestFit="1" customWidth="1"/>
    <col min="15874" max="15874" width="21.42578125" style="21" bestFit="1" customWidth="1"/>
    <col min="15875" max="15875" width="11.5703125" style="21" bestFit="1" customWidth="1"/>
    <col min="15876" max="15876" width="12.28515625" style="21" bestFit="1" customWidth="1"/>
    <col min="15877" max="15877" width="10.5703125" style="21" bestFit="1" customWidth="1"/>
    <col min="15878" max="15879" width="9.140625" style="21"/>
    <col min="15880" max="15880" width="15.85546875" style="21" customWidth="1"/>
    <col min="15881" max="16128" width="9.140625" style="21"/>
    <col min="16129" max="16129" width="32.140625" style="21" bestFit="1" customWidth="1"/>
    <col min="16130" max="16130" width="21.42578125" style="21" bestFit="1" customWidth="1"/>
    <col min="16131" max="16131" width="11.5703125" style="21" bestFit="1" customWidth="1"/>
    <col min="16132" max="16132" width="12.28515625" style="21" bestFit="1" customWidth="1"/>
    <col min="16133" max="16133" width="10.5703125" style="21" bestFit="1" customWidth="1"/>
    <col min="16134" max="16135" width="9.140625" style="21"/>
    <col min="16136" max="16136" width="15.85546875" style="21" customWidth="1"/>
    <col min="16137" max="16384" width="9.140625" style="21"/>
  </cols>
  <sheetData>
    <row r="2" spans="1:9" x14ac:dyDescent="0.25">
      <c r="D2" s="21" t="s">
        <v>188</v>
      </c>
    </row>
    <row r="3" spans="1:9" x14ac:dyDescent="0.25">
      <c r="D3" s="21" t="s">
        <v>189</v>
      </c>
      <c r="I3" s="105"/>
    </row>
    <row r="4" spans="1:9" s="33" customFormat="1" x14ac:dyDescent="0.25">
      <c r="A4" s="41" t="s">
        <v>23</v>
      </c>
      <c r="B4" s="42"/>
      <c r="C4" s="42"/>
      <c r="D4" s="42"/>
      <c r="E4" s="42"/>
      <c r="F4" s="42"/>
      <c r="G4" s="42"/>
      <c r="I4" s="106"/>
    </row>
    <row r="5" spans="1:9" s="33" customFormat="1" x14ac:dyDescent="0.25">
      <c r="A5" s="43" t="s">
        <v>43</v>
      </c>
      <c r="B5" s="31" t="s">
        <v>205</v>
      </c>
      <c r="F5" s="44"/>
      <c r="I5" s="107"/>
    </row>
    <row r="6" spans="1:9" s="33" customFormat="1" x14ac:dyDescent="0.25">
      <c r="A6" s="43" t="s">
        <v>85</v>
      </c>
      <c r="B6" s="31" t="s">
        <v>155</v>
      </c>
      <c r="F6" s="44"/>
    </row>
    <row r="7" spans="1:9" s="33" customFormat="1" x14ac:dyDescent="0.25">
      <c r="A7" s="43" t="s">
        <v>125</v>
      </c>
      <c r="B7" s="31" t="s">
        <v>156</v>
      </c>
      <c r="F7" s="44"/>
    </row>
    <row r="8" spans="1:9" s="33" customFormat="1" x14ac:dyDescent="0.25">
      <c r="A8" s="43" t="s">
        <v>44</v>
      </c>
      <c r="B8" s="31" t="s">
        <v>25</v>
      </c>
    </row>
    <row r="9" spans="1:9" s="33" customFormat="1" x14ac:dyDescent="0.25">
      <c r="B9" s="31"/>
      <c r="C9" s="44"/>
      <c r="D9" s="44"/>
      <c r="E9" s="44"/>
      <c r="F9" s="44"/>
    </row>
    <row r="10" spans="1:9" s="33" customFormat="1" x14ac:dyDescent="0.25">
      <c r="A10" s="41"/>
      <c r="C10" s="44"/>
      <c r="D10" s="44"/>
      <c r="E10" s="44"/>
      <c r="F10" s="44"/>
    </row>
    <row r="11" spans="1:9" s="33" customFormat="1" x14ac:dyDescent="0.25">
      <c r="A11" s="416" t="s">
        <v>87</v>
      </c>
      <c r="B11" s="416"/>
      <c r="C11" s="44"/>
      <c r="D11" s="44"/>
      <c r="E11" s="44"/>
      <c r="F11" s="44"/>
      <c r="G11" s="44"/>
      <c r="H11" s="44"/>
    </row>
    <row r="12" spans="1:9" s="33" customFormat="1" x14ac:dyDescent="0.25">
      <c r="A12" s="34"/>
      <c r="B12" s="35" t="s">
        <v>13</v>
      </c>
      <c r="C12" s="35" t="s">
        <v>14</v>
      </c>
      <c r="D12" s="35" t="s">
        <v>56</v>
      </c>
      <c r="E12" s="44"/>
      <c r="F12" s="44"/>
    </row>
    <row r="13" spans="1:9" s="33" customFormat="1" x14ac:dyDescent="0.25">
      <c r="A13" s="37">
        <v>1</v>
      </c>
      <c r="B13" s="38" t="s">
        <v>3</v>
      </c>
      <c r="C13" s="58">
        <f>C30*0.75</f>
        <v>206230.71000000002</v>
      </c>
      <c r="D13" s="59">
        <v>75</v>
      </c>
      <c r="E13" s="44"/>
      <c r="F13" s="44"/>
    </row>
    <row r="14" spans="1:9" s="33" customFormat="1" x14ac:dyDescent="0.25">
      <c r="A14" s="37">
        <v>2</v>
      </c>
      <c r="B14" s="38" t="s">
        <v>15</v>
      </c>
      <c r="C14" s="58">
        <f>C30*0.25</f>
        <v>68743.570000000007</v>
      </c>
      <c r="D14" s="59">
        <v>25</v>
      </c>
      <c r="E14" s="44"/>
      <c r="F14" s="44"/>
    </row>
    <row r="15" spans="1:9" s="33" customFormat="1" x14ac:dyDescent="0.25">
      <c r="A15" s="37">
        <v>3</v>
      </c>
      <c r="B15" s="38" t="s">
        <v>17</v>
      </c>
      <c r="C15" s="58">
        <f>ROUND($C$30*D15/100,2)</f>
        <v>0</v>
      </c>
      <c r="D15" s="59"/>
      <c r="E15" s="44"/>
      <c r="F15" s="44"/>
    </row>
    <row r="16" spans="1:9" s="33" customFormat="1" x14ac:dyDescent="0.25">
      <c r="A16" s="37">
        <v>4</v>
      </c>
      <c r="B16" s="38" t="s">
        <v>16</v>
      </c>
      <c r="C16" s="58">
        <f>ROUND($C$30*D16/100,2)</f>
        <v>0</v>
      </c>
      <c r="D16" s="59"/>
      <c r="E16" s="44"/>
      <c r="F16" s="44"/>
    </row>
    <row r="17" spans="1:6" s="33" customFormat="1" x14ac:dyDescent="0.25">
      <c r="A17" s="37">
        <v>5</v>
      </c>
      <c r="B17" s="38" t="s">
        <v>45</v>
      </c>
      <c r="C17" s="58">
        <f>ROUND($C$30*D17/100,2)</f>
        <v>0</v>
      </c>
      <c r="D17" s="59"/>
      <c r="E17" s="44"/>
      <c r="F17" s="44"/>
    </row>
    <row r="18" spans="1:6" s="33" customFormat="1" x14ac:dyDescent="0.25">
      <c r="A18" s="417" t="s">
        <v>57</v>
      </c>
      <c r="B18" s="418"/>
      <c r="C18" s="45">
        <f>SUM(C13:C17)</f>
        <v>274974.28000000003</v>
      </c>
      <c r="D18" s="45">
        <f>SUM(D13:D17)</f>
        <v>100</v>
      </c>
    </row>
    <row r="19" spans="1:6" s="33" customFormat="1" x14ac:dyDescent="0.25">
      <c r="A19" s="41"/>
      <c r="C19" s="44"/>
      <c r="D19" s="44"/>
      <c r="E19" s="44"/>
      <c r="F19" s="44"/>
    </row>
    <row r="20" spans="1:6" s="33" customFormat="1" x14ac:dyDescent="0.25">
      <c r="A20" s="419" t="s">
        <v>86</v>
      </c>
      <c r="B20" s="419"/>
    </row>
    <row r="21" spans="1:6" s="33" customFormat="1" x14ac:dyDescent="0.25">
      <c r="A21" s="420" t="s">
        <v>27</v>
      </c>
      <c r="B21" s="423"/>
      <c r="C21" s="35" t="s">
        <v>18</v>
      </c>
      <c r="D21" s="46" t="s">
        <v>40</v>
      </c>
      <c r="E21" s="47"/>
    </row>
    <row r="22" spans="1:6" s="33" customFormat="1" x14ac:dyDescent="0.25">
      <c r="A22" s="414" t="s">
        <v>5</v>
      </c>
      <c r="B22" s="415"/>
      <c r="C22" s="58">
        <f>G36</f>
        <v>59166.36</v>
      </c>
      <c r="D22" s="58">
        <f>IFERROR((ROUND(C22/$C$28*100,2)),0)</f>
        <v>23.02</v>
      </c>
      <c r="E22" s="48"/>
    </row>
    <row r="23" spans="1:6" s="33" customFormat="1" x14ac:dyDescent="0.25">
      <c r="A23" s="87" t="s">
        <v>115</v>
      </c>
      <c r="B23" s="38"/>
      <c r="C23" s="58">
        <f>G40</f>
        <v>3680</v>
      </c>
      <c r="D23" s="58">
        <f t="shared" ref="D23:D27" si="0">IFERROR((ROUND(C23/$C$28*100,2)),0)</f>
        <v>1.43</v>
      </c>
      <c r="E23" s="48"/>
    </row>
    <row r="24" spans="1:6" s="33" customFormat="1" x14ac:dyDescent="0.25">
      <c r="A24" s="38" t="s">
        <v>79</v>
      </c>
      <c r="B24" s="38"/>
      <c r="C24" s="58">
        <f>G43</f>
        <v>33505</v>
      </c>
      <c r="D24" s="58">
        <f t="shared" si="0"/>
        <v>13.04</v>
      </c>
      <c r="E24" s="48"/>
    </row>
    <row r="25" spans="1:6" s="33" customFormat="1" x14ac:dyDescent="0.25">
      <c r="A25" s="87" t="s">
        <v>119</v>
      </c>
      <c r="B25" s="38"/>
      <c r="C25" s="58">
        <f>G47</f>
        <v>1390</v>
      </c>
      <c r="D25" s="58">
        <f t="shared" si="0"/>
        <v>0.54</v>
      </c>
      <c r="E25" s="48"/>
    </row>
    <row r="26" spans="1:6" s="33" customFormat="1" x14ac:dyDescent="0.25">
      <c r="A26" s="87" t="s">
        <v>118</v>
      </c>
      <c r="B26" s="38"/>
      <c r="C26" s="58">
        <f>G51</f>
        <v>151743.95000000001</v>
      </c>
      <c r="D26" s="58">
        <f t="shared" si="0"/>
        <v>59.05</v>
      </c>
      <c r="E26" s="48"/>
    </row>
    <row r="27" spans="1:6" s="33" customFormat="1" x14ac:dyDescent="0.25">
      <c r="A27" s="38" t="s">
        <v>81</v>
      </c>
      <c r="B27" s="38"/>
      <c r="C27" s="58">
        <f>G62</f>
        <v>7500</v>
      </c>
      <c r="D27" s="58">
        <f t="shared" si="0"/>
        <v>2.92</v>
      </c>
      <c r="E27" s="48"/>
    </row>
    <row r="28" spans="1:6" s="33" customFormat="1" x14ac:dyDescent="0.25">
      <c r="A28" s="424" t="s">
        <v>28</v>
      </c>
      <c r="B28" s="425"/>
      <c r="C28" s="60">
        <f>SUM(C22:C27)</f>
        <v>256985.31</v>
      </c>
      <c r="D28" s="60"/>
      <c r="E28" s="48"/>
    </row>
    <row r="29" spans="1:6" s="33" customFormat="1" x14ac:dyDescent="0.25">
      <c r="A29" s="424" t="s">
        <v>29</v>
      </c>
      <c r="B29" s="425"/>
      <c r="C29" s="60">
        <f>G67</f>
        <v>17988.97</v>
      </c>
      <c r="D29" s="60"/>
      <c r="E29" s="48"/>
    </row>
    <row r="30" spans="1:6" s="33" customFormat="1" x14ac:dyDescent="0.25">
      <c r="A30" s="420" t="s">
        <v>30</v>
      </c>
      <c r="B30" s="423"/>
      <c r="C30" s="61">
        <f>SUM(C28:C29)</f>
        <v>274974.28000000003</v>
      </c>
      <c r="D30" s="61"/>
      <c r="E30" s="49"/>
    </row>
    <row r="31" spans="1:6" s="33" customFormat="1" x14ac:dyDescent="0.25"/>
    <row r="32" spans="1:6" s="33" customFormat="1" x14ac:dyDescent="0.25"/>
    <row r="33" spans="1:7" s="33" customFormat="1" x14ac:dyDescent="0.25">
      <c r="A33" s="50" t="s">
        <v>198</v>
      </c>
      <c r="B33" s="41"/>
    </row>
    <row r="34" spans="1:7" s="33" customFormat="1" x14ac:dyDescent="0.25">
      <c r="A34" s="35" t="s">
        <v>31</v>
      </c>
      <c r="B34" s="35" t="s">
        <v>2</v>
      </c>
      <c r="C34" s="35" t="s">
        <v>32</v>
      </c>
      <c r="D34" s="35" t="s">
        <v>33</v>
      </c>
      <c r="E34" s="35" t="s">
        <v>39</v>
      </c>
      <c r="F34" s="35" t="s">
        <v>114</v>
      </c>
      <c r="G34" s="123" t="s">
        <v>18</v>
      </c>
    </row>
    <row r="35" spans="1:7" s="33" customFormat="1" x14ac:dyDescent="0.25">
      <c r="A35" s="122" t="s">
        <v>34</v>
      </c>
      <c r="B35" s="51"/>
      <c r="C35" s="51"/>
      <c r="D35" s="51"/>
      <c r="E35" s="51"/>
      <c r="F35" s="51"/>
      <c r="G35" s="51"/>
    </row>
    <row r="36" spans="1:7" s="33" customFormat="1" x14ac:dyDescent="0.25">
      <c r="A36" s="35" t="s">
        <v>35</v>
      </c>
      <c r="B36" s="420" t="s">
        <v>5</v>
      </c>
      <c r="C36" s="426"/>
      <c r="D36" s="426"/>
      <c r="E36" s="426"/>
      <c r="F36" s="427"/>
      <c r="G36" s="61">
        <f>SUM(G37:G39)</f>
        <v>59166.36</v>
      </c>
    </row>
    <row r="37" spans="1:7" s="27" customFormat="1" ht="47.25" x14ac:dyDescent="0.25">
      <c r="A37" s="121" t="s">
        <v>162</v>
      </c>
      <c r="B37" s="25" t="s">
        <v>132</v>
      </c>
      <c r="C37" s="108" t="s">
        <v>207</v>
      </c>
      <c r="D37" s="25" t="s">
        <v>54</v>
      </c>
      <c r="E37" s="25">
        <v>33</v>
      </c>
      <c r="F37" s="25">
        <v>909.84</v>
      </c>
      <c r="G37" s="62">
        <f t="shared" ref="G37:G39" si="1">ROUND(E37*F37,2)</f>
        <v>30024.720000000001</v>
      </c>
    </row>
    <row r="38" spans="1:7" s="27" customFormat="1" ht="47.25" x14ac:dyDescent="0.25">
      <c r="A38" s="121" t="s">
        <v>163</v>
      </c>
      <c r="B38" s="27" t="s">
        <v>133</v>
      </c>
      <c r="C38" s="108" t="s">
        <v>208</v>
      </c>
      <c r="D38" s="25" t="s">
        <v>54</v>
      </c>
      <c r="E38" s="25">
        <v>33</v>
      </c>
      <c r="F38" s="25">
        <v>361.26</v>
      </c>
      <c r="G38" s="62">
        <f t="shared" si="1"/>
        <v>11921.58</v>
      </c>
    </row>
    <row r="39" spans="1:7" s="27" customFormat="1" ht="47.25" x14ac:dyDescent="0.25">
      <c r="A39" s="121" t="s">
        <v>164</v>
      </c>
      <c r="B39" s="25" t="s">
        <v>134</v>
      </c>
      <c r="C39" s="108" t="s">
        <v>209</v>
      </c>
      <c r="D39" s="25" t="s">
        <v>54</v>
      </c>
      <c r="E39" s="25">
        <v>33</v>
      </c>
      <c r="F39" s="25">
        <v>521.82000000000005</v>
      </c>
      <c r="G39" s="62">
        <f t="shared" si="1"/>
        <v>17220.060000000001</v>
      </c>
    </row>
    <row r="40" spans="1:7" s="33" customFormat="1" x14ac:dyDescent="0.25">
      <c r="A40" s="118" t="s">
        <v>6</v>
      </c>
      <c r="B40" s="420" t="s">
        <v>115</v>
      </c>
      <c r="C40" s="426"/>
      <c r="D40" s="426"/>
      <c r="E40" s="426"/>
      <c r="F40" s="427"/>
      <c r="G40" s="61">
        <f>SUM(G41:G42)</f>
        <v>3680</v>
      </c>
    </row>
    <row r="41" spans="1:7" s="27" customFormat="1" ht="47.25" x14ac:dyDescent="0.25">
      <c r="A41" s="121" t="s">
        <v>165</v>
      </c>
      <c r="B41" s="108" t="s">
        <v>160</v>
      </c>
      <c r="C41" s="108" t="s">
        <v>161</v>
      </c>
      <c r="D41" s="25" t="s">
        <v>54</v>
      </c>
      <c r="E41" s="25">
        <v>33</v>
      </c>
      <c r="F41" s="25">
        <v>60</v>
      </c>
      <c r="G41" s="62">
        <f>ROUND(E41*F41,2)</f>
        <v>1980</v>
      </c>
    </row>
    <row r="42" spans="1:7" s="27" customFormat="1" ht="110.25" x14ac:dyDescent="0.25">
      <c r="A42" s="121" t="s">
        <v>166</v>
      </c>
      <c r="B42" s="109" t="s">
        <v>210</v>
      </c>
      <c r="C42" s="109" t="s">
        <v>211</v>
      </c>
      <c r="D42" s="25" t="s">
        <v>55</v>
      </c>
      <c r="E42" s="25">
        <v>1</v>
      </c>
      <c r="F42" s="25">
        <v>1700</v>
      </c>
      <c r="G42" s="62">
        <f>ROUND(E42*F42,2)</f>
        <v>1700</v>
      </c>
    </row>
    <row r="43" spans="1:7" s="27" customFormat="1" x14ac:dyDescent="0.25">
      <c r="A43" s="119" t="s">
        <v>7</v>
      </c>
      <c r="B43" s="69" t="s">
        <v>79</v>
      </c>
      <c r="C43" s="69"/>
      <c r="D43" s="69"/>
      <c r="E43" s="69"/>
      <c r="F43" s="69"/>
      <c r="G43" s="70">
        <f>SUM(G44:G46)</f>
        <v>33505</v>
      </c>
    </row>
    <row r="44" spans="1:7" s="27" customFormat="1" x14ac:dyDescent="0.25">
      <c r="A44" s="121" t="s">
        <v>167</v>
      </c>
      <c r="B44" s="25" t="s">
        <v>151</v>
      </c>
      <c r="C44" s="109" t="s">
        <v>171</v>
      </c>
      <c r="D44" s="25" t="s">
        <v>36</v>
      </c>
      <c r="E44" s="25">
        <v>300</v>
      </c>
      <c r="F44" s="25">
        <v>20</v>
      </c>
      <c r="G44" s="62">
        <f t="shared" ref="G44:G45" si="2">ROUND(E44*F44,2)</f>
        <v>6000</v>
      </c>
    </row>
    <row r="45" spans="1:7" s="27" customFormat="1" x14ac:dyDescent="0.25">
      <c r="A45" s="121" t="s">
        <v>168</v>
      </c>
      <c r="B45" s="25" t="s">
        <v>135</v>
      </c>
      <c r="C45" s="109" t="s">
        <v>170</v>
      </c>
      <c r="D45" s="25" t="s">
        <v>54</v>
      </c>
      <c r="E45" s="25">
        <v>33</v>
      </c>
      <c r="F45" s="25">
        <v>785</v>
      </c>
      <c r="G45" s="62">
        <f t="shared" si="2"/>
        <v>25905</v>
      </c>
    </row>
    <row r="46" spans="1:7" s="27" customFormat="1" ht="31.5" x14ac:dyDescent="0.25">
      <c r="A46" s="121" t="s">
        <v>169</v>
      </c>
      <c r="B46" s="25" t="s">
        <v>147</v>
      </c>
      <c r="C46" s="109" t="s">
        <v>212</v>
      </c>
      <c r="D46" s="25" t="s">
        <v>55</v>
      </c>
      <c r="E46" s="25">
        <v>4</v>
      </c>
      <c r="F46" s="25">
        <v>400</v>
      </c>
      <c r="G46" s="62">
        <f>ROUND(E46*F46,2)</f>
        <v>1600</v>
      </c>
    </row>
    <row r="47" spans="1:7" s="33" customFormat="1" x14ac:dyDescent="0.25">
      <c r="A47" s="118" t="s">
        <v>53</v>
      </c>
      <c r="B47" s="420" t="s">
        <v>80</v>
      </c>
      <c r="C47" s="426"/>
      <c r="D47" s="426"/>
      <c r="E47" s="426"/>
      <c r="F47" s="427"/>
      <c r="G47" s="63">
        <f>SUM(G48:G50)</f>
        <v>1390</v>
      </c>
    </row>
    <row r="48" spans="1:7" s="27" customFormat="1" ht="31.5" x14ac:dyDescent="0.25">
      <c r="A48" s="121" t="s">
        <v>172</v>
      </c>
      <c r="B48" s="25" t="s">
        <v>136</v>
      </c>
      <c r="C48" s="108" t="s">
        <v>213</v>
      </c>
      <c r="D48" s="25" t="s">
        <v>55</v>
      </c>
      <c r="E48" s="25">
        <v>1000</v>
      </c>
      <c r="F48" s="25">
        <v>0.8</v>
      </c>
      <c r="G48" s="62">
        <f>ROUND(E48*F48,2)</f>
        <v>800</v>
      </c>
    </row>
    <row r="49" spans="1:7" s="27" customFormat="1" x14ac:dyDescent="0.25">
      <c r="A49" s="121" t="s">
        <v>173</v>
      </c>
      <c r="B49" s="108" t="s">
        <v>143</v>
      </c>
      <c r="C49" s="108" t="s">
        <v>143</v>
      </c>
      <c r="D49" s="110" t="s">
        <v>55</v>
      </c>
      <c r="E49" s="110">
        <v>30</v>
      </c>
      <c r="F49" s="112">
        <v>3</v>
      </c>
      <c r="G49" s="62">
        <f>ROUND(E49*F49,2)</f>
        <v>90</v>
      </c>
    </row>
    <row r="50" spans="1:7" s="27" customFormat="1" ht="31.5" x14ac:dyDescent="0.25">
      <c r="A50" s="121" t="s">
        <v>174</v>
      </c>
      <c r="B50" s="25" t="s">
        <v>137</v>
      </c>
      <c r="C50" s="108" t="s">
        <v>214</v>
      </c>
      <c r="D50" s="25" t="s">
        <v>55</v>
      </c>
      <c r="E50" s="25">
        <v>500</v>
      </c>
      <c r="F50" s="25">
        <v>1</v>
      </c>
      <c r="G50" s="62">
        <f>ROUND(E50*F50,2)</f>
        <v>500</v>
      </c>
    </row>
    <row r="51" spans="1:7" s="33" customFormat="1" x14ac:dyDescent="0.25">
      <c r="A51" s="118" t="s">
        <v>77</v>
      </c>
      <c r="B51" s="420" t="s">
        <v>8</v>
      </c>
      <c r="C51" s="426"/>
      <c r="D51" s="426"/>
      <c r="E51" s="426"/>
      <c r="F51" s="427"/>
      <c r="G51" s="61">
        <f>SUM(G52:G61)</f>
        <v>151743.95000000001</v>
      </c>
    </row>
    <row r="52" spans="1:7" s="27" customFormat="1" ht="63" x14ac:dyDescent="0.25">
      <c r="A52" s="121" t="s">
        <v>175</v>
      </c>
      <c r="B52" s="25" t="s">
        <v>138</v>
      </c>
      <c r="C52" s="108" t="s">
        <v>215</v>
      </c>
      <c r="D52" s="25" t="s">
        <v>54</v>
      </c>
      <c r="E52" s="25">
        <v>33</v>
      </c>
      <c r="F52" s="25">
        <v>1070.4000000000001</v>
      </c>
      <c r="G52" s="62">
        <f>ROUND(E52*F52,2)</f>
        <v>35323.199999999997</v>
      </c>
    </row>
    <row r="53" spans="1:7" s="27" customFormat="1" ht="78.75" x14ac:dyDescent="0.25">
      <c r="A53" s="121" t="s">
        <v>176</v>
      </c>
      <c r="B53" s="25" t="s">
        <v>149</v>
      </c>
      <c r="C53" s="108" t="s">
        <v>216</v>
      </c>
      <c r="D53" s="25" t="s">
        <v>36</v>
      </c>
      <c r="E53" s="25">
        <v>1400</v>
      </c>
      <c r="F53" s="25">
        <v>10</v>
      </c>
      <c r="G53" s="62">
        <f t="shared" ref="G53:G61" si="3">ROUND(E53*F53,2)</f>
        <v>14000</v>
      </c>
    </row>
    <row r="54" spans="1:7" s="27" customFormat="1" ht="63" x14ac:dyDescent="0.25">
      <c r="A54" s="121" t="s">
        <v>177</v>
      </c>
      <c r="B54" s="114" t="s">
        <v>146</v>
      </c>
      <c r="C54" s="115" t="s">
        <v>217</v>
      </c>
      <c r="D54" s="116" t="s">
        <v>36</v>
      </c>
      <c r="E54" s="116">
        <v>45</v>
      </c>
      <c r="F54" s="116">
        <v>22.75</v>
      </c>
      <c r="G54" s="62">
        <f>E54*F54</f>
        <v>1023.75</v>
      </c>
    </row>
    <row r="55" spans="1:7" s="27" customFormat="1" ht="47.25" x14ac:dyDescent="0.25">
      <c r="A55" s="121" t="s">
        <v>178</v>
      </c>
      <c r="B55" s="25" t="s">
        <v>152</v>
      </c>
      <c r="C55" s="109" t="s">
        <v>159</v>
      </c>
      <c r="D55" s="25" t="s">
        <v>55</v>
      </c>
      <c r="E55" s="25">
        <v>100</v>
      </c>
      <c r="F55" s="25">
        <v>40</v>
      </c>
      <c r="G55" s="62">
        <f t="shared" si="3"/>
        <v>4000</v>
      </c>
    </row>
    <row r="56" spans="1:7" s="27" customFormat="1" ht="47.25" x14ac:dyDescent="0.25">
      <c r="A56" s="120" t="s">
        <v>179</v>
      </c>
      <c r="B56" s="108" t="s">
        <v>144</v>
      </c>
      <c r="C56" s="108" t="s">
        <v>153</v>
      </c>
      <c r="D56" s="110" t="s">
        <v>55</v>
      </c>
      <c r="E56" s="110">
        <v>100</v>
      </c>
      <c r="F56" s="112">
        <v>40</v>
      </c>
      <c r="G56" s="113">
        <f t="shared" ref="G56:G57" si="4">E56*F56</f>
        <v>4000</v>
      </c>
    </row>
    <row r="57" spans="1:7" s="27" customFormat="1" x14ac:dyDescent="0.25">
      <c r="A57" s="120" t="s">
        <v>180</v>
      </c>
      <c r="B57" s="108" t="s">
        <v>157</v>
      </c>
      <c r="C57" s="108" t="s">
        <v>158</v>
      </c>
      <c r="D57" s="110" t="s">
        <v>55</v>
      </c>
      <c r="E57" s="110">
        <v>33</v>
      </c>
      <c r="F57" s="112">
        <v>40</v>
      </c>
      <c r="G57" s="113">
        <f t="shared" si="4"/>
        <v>1320</v>
      </c>
    </row>
    <row r="58" spans="1:7" s="27" customFormat="1" ht="47.25" x14ac:dyDescent="0.25">
      <c r="A58" s="121" t="s">
        <v>181</v>
      </c>
      <c r="B58" s="25" t="s">
        <v>139</v>
      </c>
      <c r="C58" s="117" t="s">
        <v>218</v>
      </c>
      <c r="D58" s="25" t="s">
        <v>36</v>
      </c>
      <c r="E58" s="25">
        <v>250</v>
      </c>
      <c r="F58" s="25">
        <v>8</v>
      </c>
      <c r="G58" s="62">
        <f t="shared" si="3"/>
        <v>2000</v>
      </c>
    </row>
    <row r="59" spans="1:7" s="27" customFormat="1" ht="63" x14ac:dyDescent="0.25">
      <c r="A59" s="121" t="s">
        <v>182</v>
      </c>
      <c r="B59" s="25" t="s">
        <v>140</v>
      </c>
      <c r="C59" s="108" t="s">
        <v>142</v>
      </c>
      <c r="D59" s="25" t="s">
        <v>55</v>
      </c>
      <c r="E59" s="25">
        <v>250</v>
      </c>
      <c r="F59" s="25">
        <v>2</v>
      </c>
      <c r="G59" s="62">
        <f t="shared" si="3"/>
        <v>500</v>
      </c>
    </row>
    <row r="60" spans="1:7" s="27" customFormat="1" ht="63" x14ac:dyDescent="0.25">
      <c r="A60" s="121" t="s">
        <v>183</v>
      </c>
      <c r="B60" s="25" t="s">
        <v>141</v>
      </c>
      <c r="C60" s="108" t="s">
        <v>219</v>
      </c>
      <c r="D60" s="25" t="s">
        <v>36</v>
      </c>
      <c r="E60" s="25">
        <v>15</v>
      </c>
      <c r="F60" s="25">
        <v>40</v>
      </c>
      <c r="G60" s="62">
        <f t="shared" si="3"/>
        <v>600</v>
      </c>
    </row>
    <row r="61" spans="1:7" s="27" customFormat="1" ht="47.25" x14ac:dyDescent="0.25">
      <c r="A61" s="121" t="s">
        <v>184</v>
      </c>
      <c r="B61" s="25" t="s">
        <v>148</v>
      </c>
      <c r="C61" s="108" t="s">
        <v>220</v>
      </c>
      <c r="D61" s="25" t="s">
        <v>36</v>
      </c>
      <c r="E61" s="110">
        <v>3500</v>
      </c>
      <c r="F61" s="25">
        <v>25.422000000000001</v>
      </c>
      <c r="G61" s="62">
        <f t="shared" si="3"/>
        <v>88977</v>
      </c>
    </row>
    <row r="62" spans="1:7" s="27" customFormat="1" x14ac:dyDescent="0.25">
      <c r="A62" s="119" t="s">
        <v>78</v>
      </c>
      <c r="B62" s="69" t="s">
        <v>81</v>
      </c>
      <c r="C62" s="69"/>
      <c r="D62" s="69"/>
      <c r="E62" s="69"/>
      <c r="F62" s="69"/>
      <c r="G62" s="72">
        <f>SUM(G63:G65)</f>
        <v>7500</v>
      </c>
    </row>
    <row r="63" spans="1:7" s="27" customFormat="1" ht="63" x14ac:dyDescent="0.25">
      <c r="A63" s="121" t="s">
        <v>185</v>
      </c>
      <c r="B63" s="25" t="s">
        <v>145</v>
      </c>
      <c r="C63" s="108" t="s">
        <v>221</v>
      </c>
      <c r="D63" s="25" t="s">
        <v>55</v>
      </c>
      <c r="E63" s="25">
        <v>2</v>
      </c>
      <c r="F63" s="25">
        <v>3000</v>
      </c>
      <c r="G63" s="62">
        <f t="shared" ref="G63:G65" si="5">ROUND(E63*F63,2)</f>
        <v>6000</v>
      </c>
    </row>
    <row r="64" spans="1:7" s="27" customFormat="1" ht="47.25" x14ac:dyDescent="0.25">
      <c r="A64" s="121" t="s">
        <v>186</v>
      </c>
      <c r="B64" s="109" t="s">
        <v>150</v>
      </c>
      <c r="C64" s="108" t="s">
        <v>222</v>
      </c>
      <c r="D64" s="25" t="s">
        <v>55</v>
      </c>
      <c r="E64" s="25">
        <v>1</v>
      </c>
      <c r="F64" s="25">
        <v>600</v>
      </c>
      <c r="G64" s="62">
        <f t="shared" ref="G64" si="6">ROUND(E64*F64,2)</f>
        <v>600</v>
      </c>
    </row>
    <row r="65" spans="1:7" s="27" customFormat="1" ht="47.25" x14ac:dyDescent="0.25">
      <c r="A65" s="121" t="s">
        <v>187</v>
      </c>
      <c r="B65" s="110" t="s">
        <v>154</v>
      </c>
      <c r="C65" s="109" t="s">
        <v>223</v>
      </c>
      <c r="D65" s="25" t="s">
        <v>55</v>
      </c>
      <c r="E65" s="25">
        <v>3</v>
      </c>
      <c r="F65" s="25">
        <v>300</v>
      </c>
      <c r="G65" s="25">
        <f t="shared" si="5"/>
        <v>900</v>
      </c>
    </row>
    <row r="66" spans="1:7" s="33" customFormat="1" x14ac:dyDescent="0.25">
      <c r="A66" s="428" t="s">
        <v>37</v>
      </c>
      <c r="B66" s="429"/>
      <c r="C66" s="429"/>
      <c r="D66" s="429"/>
      <c r="E66" s="429"/>
      <c r="F66" s="430"/>
      <c r="G66" s="45">
        <f>SUM(G36,G40,G43,G47,G51,G62)</f>
        <v>256985.31</v>
      </c>
    </row>
    <row r="67" spans="1:7" s="27" customFormat="1" x14ac:dyDescent="0.25">
      <c r="A67" s="431" t="s">
        <v>38</v>
      </c>
      <c r="B67" s="432"/>
      <c r="C67" s="432"/>
      <c r="D67" s="432"/>
      <c r="E67" s="432"/>
      <c r="F67" s="433"/>
      <c r="G67" s="64">
        <v>17988.97</v>
      </c>
    </row>
    <row r="68" spans="1:7" s="33" customFormat="1" x14ac:dyDescent="0.25">
      <c r="A68" s="420" t="s">
        <v>9</v>
      </c>
      <c r="B68" s="421"/>
      <c r="C68" s="421"/>
      <c r="D68" s="421"/>
      <c r="E68" s="421"/>
      <c r="F68" s="422"/>
      <c r="G68" s="63">
        <f>SUM(G66:G67)</f>
        <v>274974.28000000003</v>
      </c>
    </row>
    <row r="69" spans="1:7" s="33" customFormat="1" x14ac:dyDescent="0.25"/>
    <row r="71" spans="1:7" x14ac:dyDescent="0.25">
      <c r="G71" s="111"/>
    </row>
    <row r="72" spans="1:7" x14ac:dyDescent="0.25">
      <c r="G72" s="111"/>
    </row>
  </sheetData>
  <sheetProtection formatCells="0" formatColumns="0" formatRows="0" insertRows="0" deleteRows="0" selectLockedCells="1"/>
  <dataConsolidate/>
  <mergeCells count="15">
    <mergeCell ref="A22:B22"/>
    <mergeCell ref="A11:B11"/>
    <mergeCell ref="A18:B18"/>
    <mergeCell ref="A20:B20"/>
    <mergeCell ref="A68:F68"/>
    <mergeCell ref="A21:B21"/>
    <mergeCell ref="A28:B28"/>
    <mergeCell ref="A30:B30"/>
    <mergeCell ref="B47:F47"/>
    <mergeCell ref="B36:F36"/>
    <mergeCell ref="B40:F40"/>
    <mergeCell ref="B51:F51"/>
    <mergeCell ref="A66:F66"/>
    <mergeCell ref="A67:F67"/>
    <mergeCell ref="A29:B29"/>
  </mergeCells>
  <conditionalFormatting sqref="E12">
    <cfRule type="cellIs" dxfId="29" priority="6" operator="notBetween">
      <formula>0</formula>
      <formula>75</formula>
    </cfRule>
  </conditionalFormatting>
  <conditionalFormatting sqref="D18">
    <cfRule type="cellIs" dxfId="28" priority="1" operator="equal">
      <formula>0</formula>
    </cfRule>
    <cfRule type="cellIs" dxfId="27" priority="4" operator="lessThan">
      <formula>100</formula>
    </cfRule>
    <cfRule type="cellIs" dxfId="26" priority="5" operator="greaterThan">
      <formula>100</formula>
    </cfRule>
  </conditionalFormatting>
  <dataValidations xWindow="625" yWindow="324" count="14">
    <dataValidation type="decimal" operator="equal" allowBlank="1" showInputMessage="1" showErrorMessage="1" promptTitle="Tähelepanu!" prompt="AMIF tulu peab võrduma AMIF kuluga." sqref="B65567 IW65567 SS65567 ACO65567 AMK65567 AWG65567 BGC65567 BPY65567 BZU65567 CJQ65567 CTM65567 DDI65567 DNE65567 DXA65567 EGW65567 EQS65567 FAO65567 FKK65567 FUG65567 GEC65567 GNY65567 GXU65567 HHQ65567 HRM65567 IBI65567 ILE65567 IVA65567 JEW65567 JOS65567 JYO65567 KIK65567 KSG65567 LCC65567 LLY65567 LVU65567 MFQ65567 MPM65567 MZI65567 NJE65567 NTA65567 OCW65567 OMS65567 OWO65567 PGK65567 PQG65567 QAC65567 QJY65567 QTU65567 RDQ65567 RNM65567 RXI65567 SHE65567 SRA65567 TAW65567 TKS65567 TUO65567 UEK65567 UOG65567 UYC65567 VHY65567 VRU65567 WBQ65567 WLM65567 WVI65567 B131103 IW131103 SS131103 ACO131103 AMK131103 AWG131103 BGC131103 BPY131103 BZU131103 CJQ131103 CTM131103 DDI131103 DNE131103 DXA131103 EGW131103 EQS131103 FAO131103 FKK131103 FUG131103 GEC131103 GNY131103 GXU131103 HHQ131103 HRM131103 IBI131103 ILE131103 IVA131103 JEW131103 JOS131103 JYO131103 KIK131103 KSG131103 LCC131103 LLY131103 LVU131103 MFQ131103 MPM131103 MZI131103 NJE131103 NTA131103 OCW131103 OMS131103 OWO131103 PGK131103 PQG131103 QAC131103 QJY131103 QTU131103 RDQ131103 RNM131103 RXI131103 SHE131103 SRA131103 TAW131103 TKS131103 TUO131103 UEK131103 UOG131103 UYC131103 VHY131103 VRU131103 WBQ131103 WLM131103 WVI131103 B196639 IW196639 SS196639 ACO196639 AMK196639 AWG196639 BGC196639 BPY196639 BZU196639 CJQ196639 CTM196639 DDI196639 DNE196639 DXA196639 EGW196639 EQS196639 FAO196639 FKK196639 FUG196639 GEC196639 GNY196639 GXU196639 HHQ196639 HRM196639 IBI196639 ILE196639 IVA196639 JEW196639 JOS196639 JYO196639 KIK196639 KSG196639 LCC196639 LLY196639 LVU196639 MFQ196639 MPM196639 MZI196639 NJE196639 NTA196639 OCW196639 OMS196639 OWO196639 PGK196639 PQG196639 QAC196639 QJY196639 QTU196639 RDQ196639 RNM196639 RXI196639 SHE196639 SRA196639 TAW196639 TKS196639 TUO196639 UEK196639 UOG196639 UYC196639 VHY196639 VRU196639 WBQ196639 WLM196639 WVI196639 B262175 IW262175 SS262175 ACO262175 AMK262175 AWG262175 BGC262175 BPY262175 BZU262175 CJQ262175 CTM262175 DDI262175 DNE262175 DXA262175 EGW262175 EQS262175 FAO262175 FKK262175 FUG262175 GEC262175 GNY262175 GXU262175 HHQ262175 HRM262175 IBI262175 ILE262175 IVA262175 JEW262175 JOS262175 JYO262175 KIK262175 KSG262175 LCC262175 LLY262175 LVU262175 MFQ262175 MPM262175 MZI262175 NJE262175 NTA262175 OCW262175 OMS262175 OWO262175 PGK262175 PQG262175 QAC262175 QJY262175 QTU262175 RDQ262175 RNM262175 RXI262175 SHE262175 SRA262175 TAW262175 TKS262175 TUO262175 UEK262175 UOG262175 UYC262175 VHY262175 VRU262175 WBQ262175 WLM262175 WVI262175 B327711 IW327711 SS327711 ACO327711 AMK327711 AWG327711 BGC327711 BPY327711 BZU327711 CJQ327711 CTM327711 DDI327711 DNE327711 DXA327711 EGW327711 EQS327711 FAO327711 FKK327711 FUG327711 GEC327711 GNY327711 GXU327711 HHQ327711 HRM327711 IBI327711 ILE327711 IVA327711 JEW327711 JOS327711 JYO327711 KIK327711 KSG327711 LCC327711 LLY327711 LVU327711 MFQ327711 MPM327711 MZI327711 NJE327711 NTA327711 OCW327711 OMS327711 OWO327711 PGK327711 PQG327711 QAC327711 QJY327711 QTU327711 RDQ327711 RNM327711 RXI327711 SHE327711 SRA327711 TAW327711 TKS327711 TUO327711 UEK327711 UOG327711 UYC327711 VHY327711 VRU327711 WBQ327711 WLM327711 WVI327711 B393247 IW393247 SS393247 ACO393247 AMK393247 AWG393247 BGC393247 BPY393247 BZU393247 CJQ393247 CTM393247 DDI393247 DNE393247 DXA393247 EGW393247 EQS393247 FAO393247 FKK393247 FUG393247 GEC393247 GNY393247 GXU393247 HHQ393247 HRM393247 IBI393247 ILE393247 IVA393247 JEW393247 JOS393247 JYO393247 KIK393247 KSG393247 LCC393247 LLY393247 LVU393247 MFQ393247 MPM393247 MZI393247 NJE393247 NTA393247 OCW393247 OMS393247 OWO393247 PGK393247 PQG393247 QAC393247 QJY393247 QTU393247 RDQ393247 RNM393247 RXI393247 SHE393247 SRA393247 TAW393247 TKS393247 TUO393247 UEK393247 UOG393247 UYC393247 VHY393247 VRU393247 WBQ393247 WLM393247 WVI393247 B458783 IW458783 SS458783 ACO458783 AMK458783 AWG458783 BGC458783 BPY458783 BZU458783 CJQ458783 CTM458783 DDI458783 DNE458783 DXA458783 EGW458783 EQS458783 FAO458783 FKK458783 FUG458783 GEC458783 GNY458783 GXU458783 HHQ458783 HRM458783 IBI458783 ILE458783 IVA458783 JEW458783 JOS458783 JYO458783 KIK458783 KSG458783 LCC458783 LLY458783 LVU458783 MFQ458783 MPM458783 MZI458783 NJE458783 NTA458783 OCW458783 OMS458783 OWO458783 PGK458783 PQG458783 QAC458783 QJY458783 QTU458783 RDQ458783 RNM458783 RXI458783 SHE458783 SRA458783 TAW458783 TKS458783 TUO458783 UEK458783 UOG458783 UYC458783 VHY458783 VRU458783 WBQ458783 WLM458783 WVI458783 B524319 IW524319 SS524319 ACO524319 AMK524319 AWG524319 BGC524319 BPY524319 BZU524319 CJQ524319 CTM524319 DDI524319 DNE524319 DXA524319 EGW524319 EQS524319 FAO524319 FKK524319 FUG524319 GEC524319 GNY524319 GXU524319 HHQ524319 HRM524319 IBI524319 ILE524319 IVA524319 JEW524319 JOS524319 JYO524319 KIK524319 KSG524319 LCC524319 LLY524319 LVU524319 MFQ524319 MPM524319 MZI524319 NJE524319 NTA524319 OCW524319 OMS524319 OWO524319 PGK524319 PQG524319 QAC524319 QJY524319 QTU524319 RDQ524319 RNM524319 RXI524319 SHE524319 SRA524319 TAW524319 TKS524319 TUO524319 UEK524319 UOG524319 UYC524319 VHY524319 VRU524319 WBQ524319 WLM524319 WVI524319 B589855 IW589855 SS589855 ACO589855 AMK589855 AWG589855 BGC589855 BPY589855 BZU589855 CJQ589855 CTM589855 DDI589855 DNE589855 DXA589855 EGW589855 EQS589855 FAO589855 FKK589855 FUG589855 GEC589855 GNY589855 GXU589855 HHQ589855 HRM589855 IBI589855 ILE589855 IVA589855 JEW589855 JOS589855 JYO589855 KIK589855 KSG589855 LCC589855 LLY589855 LVU589855 MFQ589855 MPM589855 MZI589855 NJE589855 NTA589855 OCW589855 OMS589855 OWO589855 PGK589855 PQG589855 QAC589855 QJY589855 QTU589855 RDQ589855 RNM589855 RXI589855 SHE589855 SRA589855 TAW589855 TKS589855 TUO589855 UEK589855 UOG589855 UYC589855 VHY589855 VRU589855 WBQ589855 WLM589855 WVI589855 B655391 IW655391 SS655391 ACO655391 AMK655391 AWG655391 BGC655391 BPY655391 BZU655391 CJQ655391 CTM655391 DDI655391 DNE655391 DXA655391 EGW655391 EQS655391 FAO655391 FKK655391 FUG655391 GEC655391 GNY655391 GXU655391 HHQ655391 HRM655391 IBI655391 ILE655391 IVA655391 JEW655391 JOS655391 JYO655391 KIK655391 KSG655391 LCC655391 LLY655391 LVU655391 MFQ655391 MPM655391 MZI655391 NJE655391 NTA655391 OCW655391 OMS655391 OWO655391 PGK655391 PQG655391 QAC655391 QJY655391 QTU655391 RDQ655391 RNM655391 RXI655391 SHE655391 SRA655391 TAW655391 TKS655391 TUO655391 UEK655391 UOG655391 UYC655391 VHY655391 VRU655391 WBQ655391 WLM655391 WVI655391 B720927 IW720927 SS720927 ACO720927 AMK720927 AWG720927 BGC720927 BPY720927 BZU720927 CJQ720927 CTM720927 DDI720927 DNE720927 DXA720927 EGW720927 EQS720927 FAO720927 FKK720927 FUG720927 GEC720927 GNY720927 GXU720927 HHQ720927 HRM720927 IBI720927 ILE720927 IVA720927 JEW720927 JOS720927 JYO720927 KIK720927 KSG720927 LCC720927 LLY720927 LVU720927 MFQ720927 MPM720927 MZI720927 NJE720927 NTA720927 OCW720927 OMS720927 OWO720927 PGK720927 PQG720927 QAC720927 QJY720927 QTU720927 RDQ720927 RNM720927 RXI720927 SHE720927 SRA720927 TAW720927 TKS720927 TUO720927 UEK720927 UOG720927 UYC720927 VHY720927 VRU720927 WBQ720927 WLM720927 WVI720927 B786463 IW786463 SS786463 ACO786463 AMK786463 AWG786463 BGC786463 BPY786463 BZU786463 CJQ786463 CTM786463 DDI786463 DNE786463 DXA786463 EGW786463 EQS786463 FAO786463 FKK786463 FUG786463 GEC786463 GNY786463 GXU786463 HHQ786463 HRM786463 IBI786463 ILE786463 IVA786463 JEW786463 JOS786463 JYO786463 KIK786463 KSG786463 LCC786463 LLY786463 LVU786463 MFQ786463 MPM786463 MZI786463 NJE786463 NTA786463 OCW786463 OMS786463 OWO786463 PGK786463 PQG786463 QAC786463 QJY786463 QTU786463 RDQ786463 RNM786463 RXI786463 SHE786463 SRA786463 TAW786463 TKS786463 TUO786463 UEK786463 UOG786463 UYC786463 VHY786463 VRU786463 WBQ786463 WLM786463 WVI786463 B851999 IW851999 SS851999 ACO851999 AMK851999 AWG851999 BGC851999 BPY851999 BZU851999 CJQ851999 CTM851999 DDI851999 DNE851999 DXA851999 EGW851999 EQS851999 FAO851999 FKK851999 FUG851999 GEC851999 GNY851999 GXU851999 HHQ851999 HRM851999 IBI851999 ILE851999 IVA851999 JEW851999 JOS851999 JYO851999 KIK851999 KSG851999 LCC851999 LLY851999 LVU851999 MFQ851999 MPM851999 MZI851999 NJE851999 NTA851999 OCW851999 OMS851999 OWO851999 PGK851999 PQG851999 QAC851999 QJY851999 QTU851999 RDQ851999 RNM851999 RXI851999 SHE851999 SRA851999 TAW851999 TKS851999 TUO851999 UEK851999 UOG851999 UYC851999 VHY851999 VRU851999 WBQ851999 WLM851999 WVI851999 B917535 IW917535 SS917535 ACO917535 AMK917535 AWG917535 BGC917535 BPY917535 BZU917535 CJQ917535 CTM917535 DDI917535 DNE917535 DXA917535 EGW917535 EQS917535 FAO917535 FKK917535 FUG917535 GEC917535 GNY917535 GXU917535 HHQ917535 HRM917535 IBI917535 ILE917535 IVA917535 JEW917535 JOS917535 JYO917535 KIK917535 KSG917535 LCC917535 LLY917535 LVU917535 MFQ917535 MPM917535 MZI917535 NJE917535 NTA917535 OCW917535 OMS917535 OWO917535 PGK917535 PQG917535 QAC917535 QJY917535 QTU917535 RDQ917535 RNM917535 RXI917535 SHE917535 SRA917535 TAW917535 TKS917535 TUO917535 UEK917535 UOG917535 UYC917535 VHY917535 VRU917535 WBQ917535 WLM917535 WVI917535 B983071 IW983071 SS983071 ACO983071 AMK983071 AWG983071 BGC983071 BPY983071 BZU983071 CJQ983071 CTM983071 DDI983071 DNE983071 DXA983071 EGW983071 EQS983071 FAO983071 FKK983071 FUG983071 GEC983071 GNY983071 GXU983071 HHQ983071 HRM983071 IBI983071 ILE983071 IVA983071 JEW983071 JOS983071 JYO983071 KIK983071 KSG983071 LCC983071 LLY983071 LVU983071 MFQ983071 MPM983071 MZI983071 NJE983071 NTA983071 OCW983071 OMS983071 OWO983071 PGK983071 PQG983071 QAC983071 QJY983071 QTU983071 RDQ983071 RNM983071 RXI983071 SHE983071 SRA983071 TAW983071 TKS983071 TUO983071 UEK983071 UOG983071 UYC983071 VHY983071 VRU983071 WBQ983071 WLM983071 WVI983071" xr:uid="{00000000-0002-0000-0000-000000000000}">
      <formula1>G65554</formula1>
    </dataValidation>
    <dataValidation type="decimal" operator="equal" allowBlank="1" showInputMessage="1" showErrorMessage="1" promptTitle="Tähelepanu!" prompt="Kogusumma peab olema võrdne projekti kogukuludega." sqref="B65563 IW65563 SS65563 ACO65563 AMK65563 AWG65563 BGC65563 BPY65563 BZU65563 CJQ65563 CTM65563 DDI65563 DNE65563 DXA65563 EGW65563 EQS65563 FAO65563 FKK65563 FUG65563 GEC65563 GNY65563 GXU65563 HHQ65563 HRM65563 IBI65563 ILE65563 IVA65563 JEW65563 JOS65563 JYO65563 KIK65563 KSG65563 LCC65563 LLY65563 LVU65563 MFQ65563 MPM65563 MZI65563 NJE65563 NTA65563 OCW65563 OMS65563 OWO65563 PGK65563 PQG65563 QAC65563 QJY65563 QTU65563 RDQ65563 RNM65563 RXI65563 SHE65563 SRA65563 TAW65563 TKS65563 TUO65563 UEK65563 UOG65563 UYC65563 VHY65563 VRU65563 WBQ65563 WLM65563 WVI65563 B131099 IW131099 SS131099 ACO131099 AMK131099 AWG131099 BGC131099 BPY131099 BZU131099 CJQ131099 CTM131099 DDI131099 DNE131099 DXA131099 EGW131099 EQS131099 FAO131099 FKK131099 FUG131099 GEC131099 GNY131099 GXU131099 HHQ131099 HRM131099 IBI131099 ILE131099 IVA131099 JEW131099 JOS131099 JYO131099 KIK131099 KSG131099 LCC131099 LLY131099 LVU131099 MFQ131099 MPM131099 MZI131099 NJE131099 NTA131099 OCW131099 OMS131099 OWO131099 PGK131099 PQG131099 QAC131099 QJY131099 QTU131099 RDQ131099 RNM131099 RXI131099 SHE131099 SRA131099 TAW131099 TKS131099 TUO131099 UEK131099 UOG131099 UYC131099 VHY131099 VRU131099 WBQ131099 WLM131099 WVI131099 B196635 IW196635 SS196635 ACO196635 AMK196635 AWG196635 BGC196635 BPY196635 BZU196635 CJQ196635 CTM196635 DDI196635 DNE196635 DXA196635 EGW196635 EQS196635 FAO196635 FKK196635 FUG196635 GEC196635 GNY196635 GXU196635 HHQ196635 HRM196635 IBI196635 ILE196635 IVA196635 JEW196635 JOS196635 JYO196635 KIK196635 KSG196635 LCC196635 LLY196635 LVU196635 MFQ196635 MPM196635 MZI196635 NJE196635 NTA196635 OCW196635 OMS196635 OWO196635 PGK196635 PQG196635 QAC196635 QJY196635 QTU196635 RDQ196635 RNM196635 RXI196635 SHE196635 SRA196635 TAW196635 TKS196635 TUO196635 UEK196635 UOG196635 UYC196635 VHY196635 VRU196635 WBQ196635 WLM196635 WVI196635 B262171 IW262171 SS262171 ACO262171 AMK262171 AWG262171 BGC262171 BPY262171 BZU262171 CJQ262171 CTM262171 DDI262171 DNE262171 DXA262171 EGW262171 EQS262171 FAO262171 FKK262171 FUG262171 GEC262171 GNY262171 GXU262171 HHQ262171 HRM262171 IBI262171 ILE262171 IVA262171 JEW262171 JOS262171 JYO262171 KIK262171 KSG262171 LCC262171 LLY262171 LVU262171 MFQ262171 MPM262171 MZI262171 NJE262171 NTA262171 OCW262171 OMS262171 OWO262171 PGK262171 PQG262171 QAC262171 QJY262171 QTU262171 RDQ262171 RNM262171 RXI262171 SHE262171 SRA262171 TAW262171 TKS262171 TUO262171 UEK262171 UOG262171 UYC262171 VHY262171 VRU262171 WBQ262171 WLM262171 WVI262171 B327707 IW327707 SS327707 ACO327707 AMK327707 AWG327707 BGC327707 BPY327707 BZU327707 CJQ327707 CTM327707 DDI327707 DNE327707 DXA327707 EGW327707 EQS327707 FAO327707 FKK327707 FUG327707 GEC327707 GNY327707 GXU327707 HHQ327707 HRM327707 IBI327707 ILE327707 IVA327707 JEW327707 JOS327707 JYO327707 KIK327707 KSG327707 LCC327707 LLY327707 LVU327707 MFQ327707 MPM327707 MZI327707 NJE327707 NTA327707 OCW327707 OMS327707 OWO327707 PGK327707 PQG327707 QAC327707 QJY327707 QTU327707 RDQ327707 RNM327707 RXI327707 SHE327707 SRA327707 TAW327707 TKS327707 TUO327707 UEK327707 UOG327707 UYC327707 VHY327707 VRU327707 WBQ327707 WLM327707 WVI327707 B393243 IW393243 SS393243 ACO393243 AMK393243 AWG393243 BGC393243 BPY393243 BZU393243 CJQ393243 CTM393243 DDI393243 DNE393243 DXA393243 EGW393243 EQS393243 FAO393243 FKK393243 FUG393243 GEC393243 GNY393243 GXU393243 HHQ393243 HRM393243 IBI393243 ILE393243 IVA393243 JEW393243 JOS393243 JYO393243 KIK393243 KSG393243 LCC393243 LLY393243 LVU393243 MFQ393243 MPM393243 MZI393243 NJE393243 NTA393243 OCW393243 OMS393243 OWO393243 PGK393243 PQG393243 QAC393243 QJY393243 QTU393243 RDQ393243 RNM393243 RXI393243 SHE393243 SRA393243 TAW393243 TKS393243 TUO393243 UEK393243 UOG393243 UYC393243 VHY393243 VRU393243 WBQ393243 WLM393243 WVI393243 B458779 IW458779 SS458779 ACO458779 AMK458779 AWG458779 BGC458779 BPY458779 BZU458779 CJQ458779 CTM458779 DDI458779 DNE458779 DXA458779 EGW458779 EQS458779 FAO458779 FKK458779 FUG458779 GEC458779 GNY458779 GXU458779 HHQ458779 HRM458779 IBI458779 ILE458779 IVA458779 JEW458779 JOS458779 JYO458779 KIK458779 KSG458779 LCC458779 LLY458779 LVU458779 MFQ458779 MPM458779 MZI458779 NJE458779 NTA458779 OCW458779 OMS458779 OWO458779 PGK458779 PQG458779 QAC458779 QJY458779 QTU458779 RDQ458779 RNM458779 RXI458779 SHE458779 SRA458779 TAW458779 TKS458779 TUO458779 UEK458779 UOG458779 UYC458779 VHY458779 VRU458779 WBQ458779 WLM458779 WVI458779 B524315 IW524315 SS524315 ACO524315 AMK524315 AWG524315 BGC524315 BPY524315 BZU524315 CJQ524315 CTM524315 DDI524315 DNE524315 DXA524315 EGW524315 EQS524315 FAO524315 FKK524315 FUG524315 GEC524315 GNY524315 GXU524315 HHQ524315 HRM524315 IBI524315 ILE524315 IVA524315 JEW524315 JOS524315 JYO524315 KIK524315 KSG524315 LCC524315 LLY524315 LVU524315 MFQ524315 MPM524315 MZI524315 NJE524315 NTA524315 OCW524315 OMS524315 OWO524315 PGK524315 PQG524315 QAC524315 QJY524315 QTU524315 RDQ524315 RNM524315 RXI524315 SHE524315 SRA524315 TAW524315 TKS524315 TUO524315 UEK524315 UOG524315 UYC524315 VHY524315 VRU524315 WBQ524315 WLM524315 WVI524315 B589851 IW589851 SS589851 ACO589851 AMK589851 AWG589851 BGC589851 BPY589851 BZU589851 CJQ589851 CTM589851 DDI589851 DNE589851 DXA589851 EGW589851 EQS589851 FAO589851 FKK589851 FUG589851 GEC589851 GNY589851 GXU589851 HHQ589851 HRM589851 IBI589851 ILE589851 IVA589851 JEW589851 JOS589851 JYO589851 KIK589851 KSG589851 LCC589851 LLY589851 LVU589851 MFQ589851 MPM589851 MZI589851 NJE589851 NTA589851 OCW589851 OMS589851 OWO589851 PGK589851 PQG589851 QAC589851 QJY589851 QTU589851 RDQ589851 RNM589851 RXI589851 SHE589851 SRA589851 TAW589851 TKS589851 TUO589851 UEK589851 UOG589851 UYC589851 VHY589851 VRU589851 WBQ589851 WLM589851 WVI589851 B655387 IW655387 SS655387 ACO655387 AMK655387 AWG655387 BGC655387 BPY655387 BZU655387 CJQ655387 CTM655387 DDI655387 DNE655387 DXA655387 EGW655387 EQS655387 FAO655387 FKK655387 FUG655387 GEC655387 GNY655387 GXU655387 HHQ655387 HRM655387 IBI655387 ILE655387 IVA655387 JEW655387 JOS655387 JYO655387 KIK655387 KSG655387 LCC655387 LLY655387 LVU655387 MFQ655387 MPM655387 MZI655387 NJE655387 NTA655387 OCW655387 OMS655387 OWO655387 PGK655387 PQG655387 QAC655387 QJY655387 QTU655387 RDQ655387 RNM655387 RXI655387 SHE655387 SRA655387 TAW655387 TKS655387 TUO655387 UEK655387 UOG655387 UYC655387 VHY655387 VRU655387 WBQ655387 WLM655387 WVI655387 B720923 IW720923 SS720923 ACO720923 AMK720923 AWG720923 BGC720923 BPY720923 BZU720923 CJQ720923 CTM720923 DDI720923 DNE720923 DXA720923 EGW720923 EQS720923 FAO720923 FKK720923 FUG720923 GEC720923 GNY720923 GXU720923 HHQ720923 HRM720923 IBI720923 ILE720923 IVA720923 JEW720923 JOS720923 JYO720923 KIK720923 KSG720923 LCC720923 LLY720923 LVU720923 MFQ720923 MPM720923 MZI720923 NJE720923 NTA720923 OCW720923 OMS720923 OWO720923 PGK720923 PQG720923 QAC720923 QJY720923 QTU720923 RDQ720923 RNM720923 RXI720923 SHE720923 SRA720923 TAW720923 TKS720923 TUO720923 UEK720923 UOG720923 UYC720923 VHY720923 VRU720923 WBQ720923 WLM720923 WVI720923 B786459 IW786459 SS786459 ACO786459 AMK786459 AWG786459 BGC786459 BPY786459 BZU786459 CJQ786459 CTM786459 DDI786459 DNE786459 DXA786459 EGW786459 EQS786459 FAO786459 FKK786459 FUG786459 GEC786459 GNY786459 GXU786459 HHQ786459 HRM786459 IBI786459 ILE786459 IVA786459 JEW786459 JOS786459 JYO786459 KIK786459 KSG786459 LCC786459 LLY786459 LVU786459 MFQ786459 MPM786459 MZI786459 NJE786459 NTA786459 OCW786459 OMS786459 OWO786459 PGK786459 PQG786459 QAC786459 QJY786459 QTU786459 RDQ786459 RNM786459 RXI786459 SHE786459 SRA786459 TAW786459 TKS786459 TUO786459 UEK786459 UOG786459 UYC786459 VHY786459 VRU786459 WBQ786459 WLM786459 WVI786459 B851995 IW851995 SS851995 ACO851995 AMK851995 AWG851995 BGC851995 BPY851995 BZU851995 CJQ851995 CTM851995 DDI851995 DNE851995 DXA851995 EGW851995 EQS851995 FAO851995 FKK851995 FUG851995 GEC851995 GNY851995 GXU851995 HHQ851995 HRM851995 IBI851995 ILE851995 IVA851995 JEW851995 JOS851995 JYO851995 KIK851995 KSG851995 LCC851995 LLY851995 LVU851995 MFQ851995 MPM851995 MZI851995 NJE851995 NTA851995 OCW851995 OMS851995 OWO851995 PGK851995 PQG851995 QAC851995 QJY851995 QTU851995 RDQ851995 RNM851995 RXI851995 SHE851995 SRA851995 TAW851995 TKS851995 TUO851995 UEK851995 UOG851995 UYC851995 VHY851995 VRU851995 WBQ851995 WLM851995 WVI851995 B917531 IW917531 SS917531 ACO917531 AMK917531 AWG917531 BGC917531 BPY917531 BZU917531 CJQ917531 CTM917531 DDI917531 DNE917531 DXA917531 EGW917531 EQS917531 FAO917531 FKK917531 FUG917531 GEC917531 GNY917531 GXU917531 HHQ917531 HRM917531 IBI917531 ILE917531 IVA917531 JEW917531 JOS917531 JYO917531 KIK917531 KSG917531 LCC917531 LLY917531 LVU917531 MFQ917531 MPM917531 MZI917531 NJE917531 NTA917531 OCW917531 OMS917531 OWO917531 PGK917531 PQG917531 QAC917531 QJY917531 QTU917531 RDQ917531 RNM917531 RXI917531 SHE917531 SRA917531 TAW917531 TKS917531 TUO917531 UEK917531 UOG917531 UYC917531 VHY917531 VRU917531 WBQ917531 WLM917531 WVI917531 B983067 IW983067 SS983067 ACO983067 AMK983067 AWG983067 BGC983067 BPY983067 BZU983067 CJQ983067 CTM983067 DDI983067 DNE983067 DXA983067 EGW983067 EQS983067 FAO983067 FKK983067 FUG983067 GEC983067 GNY983067 GXU983067 HHQ983067 HRM983067 IBI983067 ILE983067 IVA983067 JEW983067 JOS983067 JYO983067 KIK983067 KSG983067 LCC983067 LLY983067 LVU983067 MFQ983067 MPM983067 MZI983067 NJE983067 NTA983067 OCW983067 OMS983067 OWO983067 PGK983067 PQG983067 QAC983067 QJY983067 QTU983067 RDQ983067 RNM983067 RXI983067 SHE983067 SRA983067 TAW983067 TKS983067 TUO983067 UEK983067 UOG983067 UYC983067 VHY983067 VRU983067 WBQ983067 WLM983067 WVI983067" xr:uid="{00000000-0002-0000-0000-000001000000}">
      <formula1>G65554</formula1>
    </dataValidation>
    <dataValidation type="decimal" operator="lessThan" allowBlank="1" showInputMessage="1" showErrorMessage="1" promptTitle="Tähelepanu!" prompt="SiM toetus on kuni 25% projekti kogukuludest." sqref="JD65554 SZ65554 ACV65554 AMR65554 AWN65554 BGJ65554 BQF65554 CAB65554 CJX65554 CTT65554 DDP65554 DNL65554 DXH65554 EHD65554 EQZ65554 FAV65554 FKR65554 FUN65554 GEJ65554 GOF65554 GYB65554 HHX65554 HRT65554 IBP65554 ILL65554 IVH65554 JFD65554 JOZ65554 JYV65554 KIR65554 KSN65554 LCJ65554 LMF65554 LWB65554 MFX65554 MPT65554 MZP65554 NJL65554 NTH65554 ODD65554 OMZ65554 OWV65554 PGR65554 PQN65554 QAJ65554 QKF65554 QUB65554 RDX65554 RNT65554 RXP65554 SHL65554 SRH65554 TBD65554 TKZ65554 TUV65554 UER65554 UON65554 UYJ65554 VIF65554 VSB65554 WBX65554 WLT65554 WVP65554 JD131090 SZ131090 ACV131090 AMR131090 AWN131090 BGJ131090 BQF131090 CAB131090 CJX131090 CTT131090 DDP131090 DNL131090 DXH131090 EHD131090 EQZ131090 FAV131090 FKR131090 FUN131090 GEJ131090 GOF131090 GYB131090 HHX131090 HRT131090 IBP131090 ILL131090 IVH131090 JFD131090 JOZ131090 JYV131090 KIR131090 KSN131090 LCJ131090 LMF131090 LWB131090 MFX131090 MPT131090 MZP131090 NJL131090 NTH131090 ODD131090 OMZ131090 OWV131090 PGR131090 PQN131090 QAJ131090 QKF131090 QUB131090 RDX131090 RNT131090 RXP131090 SHL131090 SRH131090 TBD131090 TKZ131090 TUV131090 UER131090 UON131090 UYJ131090 VIF131090 VSB131090 WBX131090 WLT131090 WVP131090 JD196626 SZ196626 ACV196626 AMR196626 AWN196626 BGJ196626 BQF196626 CAB196626 CJX196626 CTT196626 DDP196626 DNL196626 DXH196626 EHD196626 EQZ196626 FAV196626 FKR196626 FUN196626 GEJ196626 GOF196626 GYB196626 HHX196626 HRT196626 IBP196626 ILL196626 IVH196626 JFD196626 JOZ196626 JYV196626 KIR196626 KSN196626 LCJ196626 LMF196626 LWB196626 MFX196626 MPT196626 MZP196626 NJL196626 NTH196626 ODD196626 OMZ196626 OWV196626 PGR196626 PQN196626 QAJ196626 QKF196626 QUB196626 RDX196626 RNT196626 RXP196626 SHL196626 SRH196626 TBD196626 TKZ196626 TUV196626 UER196626 UON196626 UYJ196626 VIF196626 VSB196626 WBX196626 WLT196626 WVP196626 JD262162 SZ262162 ACV262162 AMR262162 AWN262162 BGJ262162 BQF262162 CAB262162 CJX262162 CTT262162 DDP262162 DNL262162 DXH262162 EHD262162 EQZ262162 FAV262162 FKR262162 FUN262162 GEJ262162 GOF262162 GYB262162 HHX262162 HRT262162 IBP262162 ILL262162 IVH262162 JFD262162 JOZ262162 JYV262162 KIR262162 KSN262162 LCJ262162 LMF262162 LWB262162 MFX262162 MPT262162 MZP262162 NJL262162 NTH262162 ODD262162 OMZ262162 OWV262162 PGR262162 PQN262162 QAJ262162 QKF262162 QUB262162 RDX262162 RNT262162 RXP262162 SHL262162 SRH262162 TBD262162 TKZ262162 TUV262162 UER262162 UON262162 UYJ262162 VIF262162 VSB262162 WBX262162 WLT262162 WVP262162 JD327698 SZ327698 ACV327698 AMR327698 AWN327698 BGJ327698 BQF327698 CAB327698 CJX327698 CTT327698 DDP327698 DNL327698 DXH327698 EHD327698 EQZ327698 FAV327698 FKR327698 FUN327698 GEJ327698 GOF327698 GYB327698 HHX327698 HRT327698 IBP327698 ILL327698 IVH327698 JFD327698 JOZ327698 JYV327698 KIR327698 KSN327698 LCJ327698 LMF327698 LWB327698 MFX327698 MPT327698 MZP327698 NJL327698 NTH327698 ODD327698 OMZ327698 OWV327698 PGR327698 PQN327698 QAJ327698 QKF327698 QUB327698 RDX327698 RNT327698 RXP327698 SHL327698 SRH327698 TBD327698 TKZ327698 TUV327698 UER327698 UON327698 UYJ327698 VIF327698 VSB327698 WBX327698 WLT327698 WVP327698 JD393234 SZ393234 ACV393234 AMR393234 AWN393234 BGJ393234 BQF393234 CAB393234 CJX393234 CTT393234 DDP393234 DNL393234 DXH393234 EHD393234 EQZ393234 FAV393234 FKR393234 FUN393234 GEJ393234 GOF393234 GYB393234 HHX393234 HRT393234 IBP393234 ILL393234 IVH393234 JFD393234 JOZ393234 JYV393234 KIR393234 KSN393234 LCJ393234 LMF393234 LWB393234 MFX393234 MPT393234 MZP393234 NJL393234 NTH393234 ODD393234 OMZ393234 OWV393234 PGR393234 PQN393234 QAJ393234 QKF393234 QUB393234 RDX393234 RNT393234 RXP393234 SHL393234 SRH393234 TBD393234 TKZ393234 TUV393234 UER393234 UON393234 UYJ393234 VIF393234 VSB393234 WBX393234 WLT393234 WVP393234 JD458770 SZ458770 ACV458770 AMR458770 AWN458770 BGJ458770 BQF458770 CAB458770 CJX458770 CTT458770 DDP458770 DNL458770 DXH458770 EHD458770 EQZ458770 FAV458770 FKR458770 FUN458770 GEJ458770 GOF458770 GYB458770 HHX458770 HRT458770 IBP458770 ILL458770 IVH458770 JFD458770 JOZ458770 JYV458770 KIR458770 KSN458770 LCJ458770 LMF458770 LWB458770 MFX458770 MPT458770 MZP458770 NJL458770 NTH458770 ODD458770 OMZ458770 OWV458770 PGR458770 PQN458770 QAJ458770 QKF458770 QUB458770 RDX458770 RNT458770 RXP458770 SHL458770 SRH458770 TBD458770 TKZ458770 TUV458770 UER458770 UON458770 UYJ458770 VIF458770 VSB458770 WBX458770 WLT458770 WVP458770 JD524306 SZ524306 ACV524306 AMR524306 AWN524306 BGJ524306 BQF524306 CAB524306 CJX524306 CTT524306 DDP524306 DNL524306 DXH524306 EHD524306 EQZ524306 FAV524306 FKR524306 FUN524306 GEJ524306 GOF524306 GYB524306 HHX524306 HRT524306 IBP524306 ILL524306 IVH524306 JFD524306 JOZ524306 JYV524306 KIR524306 KSN524306 LCJ524306 LMF524306 LWB524306 MFX524306 MPT524306 MZP524306 NJL524306 NTH524306 ODD524306 OMZ524306 OWV524306 PGR524306 PQN524306 QAJ524306 QKF524306 QUB524306 RDX524306 RNT524306 RXP524306 SHL524306 SRH524306 TBD524306 TKZ524306 TUV524306 UER524306 UON524306 UYJ524306 VIF524306 VSB524306 WBX524306 WLT524306 WVP524306 JD589842 SZ589842 ACV589842 AMR589842 AWN589842 BGJ589842 BQF589842 CAB589842 CJX589842 CTT589842 DDP589842 DNL589842 DXH589842 EHD589842 EQZ589842 FAV589842 FKR589842 FUN589842 GEJ589842 GOF589842 GYB589842 HHX589842 HRT589842 IBP589842 ILL589842 IVH589842 JFD589842 JOZ589842 JYV589842 KIR589842 KSN589842 LCJ589842 LMF589842 LWB589842 MFX589842 MPT589842 MZP589842 NJL589842 NTH589842 ODD589842 OMZ589842 OWV589842 PGR589842 PQN589842 QAJ589842 QKF589842 QUB589842 RDX589842 RNT589842 RXP589842 SHL589842 SRH589842 TBD589842 TKZ589842 TUV589842 UER589842 UON589842 UYJ589842 VIF589842 VSB589842 WBX589842 WLT589842 WVP589842 JD655378 SZ655378 ACV655378 AMR655378 AWN655378 BGJ655378 BQF655378 CAB655378 CJX655378 CTT655378 DDP655378 DNL655378 DXH655378 EHD655378 EQZ655378 FAV655378 FKR655378 FUN655378 GEJ655378 GOF655378 GYB655378 HHX655378 HRT655378 IBP655378 ILL655378 IVH655378 JFD655378 JOZ655378 JYV655378 KIR655378 KSN655378 LCJ655378 LMF655378 LWB655378 MFX655378 MPT655378 MZP655378 NJL655378 NTH655378 ODD655378 OMZ655378 OWV655378 PGR655378 PQN655378 QAJ655378 QKF655378 QUB655378 RDX655378 RNT655378 RXP655378 SHL655378 SRH655378 TBD655378 TKZ655378 TUV655378 UER655378 UON655378 UYJ655378 VIF655378 VSB655378 WBX655378 WLT655378 WVP655378 JD720914 SZ720914 ACV720914 AMR720914 AWN720914 BGJ720914 BQF720914 CAB720914 CJX720914 CTT720914 DDP720914 DNL720914 DXH720914 EHD720914 EQZ720914 FAV720914 FKR720914 FUN720914 GEJ720914 GOF720914 GYB720914 HHX720914 HRT720914 IBP720914 ILL720914 IVH720914 JFD720914 JOZ720914 JYV720914 KIR720914 KSN720914 LCJ720914 LMF720914 LWB720914 MFX720914 MPT720914 MZP720914 NJL720914 NTH720914 ODD720914 OMZ720914 OWV720914 PGR720914 PQN720914 QAJ720914 QKF720914 QUB720914 RDX720914 RNT720914 RXP720914 SHL720914 SRH720914 TBD720914 TKZ720914 TUV720914 UER720914 UON720914 UYJ720914 VIF720914 VSB720914 WBX720914 WLT720914 WVP720914 JD786450 SZ786450 ACV786450 AMR786450 AWN786450 BGJ786450 BQF786450 CAB786450 CJX786450 CTT786450 DDP786450 DNL786450 DXH786450 EHD786450 EQZ786450 FAV786450 FKR786450 FUN786450 GEJ786450 GOF786450 GYB786450 HHX786450 HRT786450 IBP786450 ILL786450 IVH786450 JFD786450 JOZ786450 JYV786450 KIR786450 KSN786450 LCJ786450 LMF786450 LWB786450 MFX786450 MPT786450 MZP786450 NJL786450 NTH786450 ODD786450 OMZ786450 OWV786450 PGR786450 PQN786450 QAJ786450 QKF786450 QUB786450 RDX786450 RNT786450 RXP786450 SHL786450 SRH786450 TBD786450 TKZ786450 TUV786450 UER786450 UON786450 UYJ786450 VIF786450 VSB786450 WBX786450 WLT786450 WVP786450 JD851986 SZ851986 ACV851986 AMR851986 AWN851986 BGJ851986 BQF851986 CAB851986 CJX851986 CTT851986 DDP851986 DNL851986 DXH851986 EHD851986 EQZ851986 FAV851986 FKR851986 FUN851986 GEJ851986 GOF851986 GYB851986 HHX851986 HRT851986 IBP851986 ILL851986 IVH851986 JFD851986 JOZ851986 JYV851986 KIR851986 KSN851986 LCJ851986 LMF851986 LWB851986 MFX851986 MPT851986 MZP851986 NJL851986 NTH851986 ODD851986 OMZ851986 OWV851986 PGR851986 PQN851986 QAJ851986 QKF851986 QUB851986 RDX851986 RNT851986 RXP851986 SHL851986 SRH851986 TBD851986 TKZ851986 TUV851986 UER851986 UON851986 UYJ851986 VIF851986 VSB851986 WBX851986 WLT851986 WVP851986 JD917522 SZ917522 ACV917522 AMR917522 AWN917522 BGJ917522 BQF917522 CAB917522 CJX917522 CTT917522 DDP917522 DNL917522 DXH917522 EHD917522 EQZ917522 FAV917522 FKR917522 FUN917522 GEJ917522 GOF917522 GYB917522 HHX917522 HRT917522 IBP917522 ILL917522 IVH917522 JFD917522 JOZ917522 JYV917522 KIR917522 KSN917522 LCJ917522 LMF917522 LWB917522 MFX917522 MPT917522 MZP917522 NJL917522 NTH917522 ODD917522 OMZ917522 OWV917522 PGR917522 PQN917522 QAJ917522 QKF917522 QUB917522 RDX917522 RNT917522 RXP917522 SHL917522 SRH917522 TBD917522 TKZ917522 TUV917522 UER917522 UON917522 UYJ917522 VIF917522 VSB917522 WBX917522 WLT917522 WVP917522 JD983058 SZ983058 ACV983058 AMR983058 AWN983058 BGJ983058 BQF983058 CAB983058 CJX983058 CTT983058 DDP983058 DNL983058 DXH983058 EHD983058 EQZ983058 FAV983058 FKR983058 FUN983058 GEJ983058 GOF983058 GYB983058 HHX983058 HRT983058 IBP983058 ILL983058 IVH983058 JFD983058 JOZ983058 JYV983058 KIR983058 KSN983058 LCJ983058 LMF983058 LWB983058 MFX983058 MPT983058 MZP983058 NJL983058 NTH983058 ODD983058 OMZ983058 OWV983058 PGR983058 PQN983058 QAJ983058 QKF983058 QUB983058 RDX983058 RNT983058 RXP983058 SHL983058 SRH983058 TBD983058 TKZ983058 TUV983058 UER983058 UON983058 UYJ983058 VIF983058 VSB983058 WBX983058 WLT983058 WVP983058 JB32 SX32 ACT32 AMP32 AWL32 BGH32 BQD32 BZZ32 CJV32 CTR32 DDN32 DNJ32 DXF32 EHB32 EQX32 FAT32 FKP32 FUL32 GEH32 GOD32 GXZ32 HHV32 HRR32 IBN32 ILJ32 IVF32 JFB32 JOX32 JYT32 KIP32 KSL32 LCH32 LMD32 LVZ32 MFV32 MPR32 MZN32 NJJ32 NTF32 ODB32 OMX32 OWT32 PGP32 PQL32 QAH32 QKD32 QTZ32 RDV32 RNR32 RXN32 SHJ32 SRF32 TBB32 TKX32 TUT32 UEP32 UOL32 UYH32 VID32 VRZ32 WBV32 WLR32 WVN32" xr:uid="{00000000-0002-0000-0000-000002000000}">
      <formula1>IZ32*0.25</formula1>
    </dataValidation>
    <dataValidation type="decimal" operator="lessThan" allowBlank="1" showInputMessage="1" showErrorMessage="1" promptTitle="Tähelepanu!" prompt="AMIF toetus on kuni 75% kogukuludest." sqref="JC65554 SY65554 ACU65554 AMQ65554 AWM65554 BGI65554 BQE65554 CAA65554 CJW65554 CTS65554 DDO65554 DNK65554 DXG65554 EHC65554 EQY65554 FAU65554 FKQ65554 FUM65554 GEI65554 GOE65554 GYA65554 HHW65554 HRS65554 IBO65554 ILK65554 IVG65554 JFC65554 JOY65554 JYU65554 KIQ65554 KSM65554 LCI65554 LME65554 LWA65554 MFW65554 MPS65554 MZO65554 NJK65554 NTG65554 ODC65554 OMY65554 OWU65554 PGQ65554 PQM65554 QAI65554 QKE65554 QUA65554 RDW65554 RNS65554 RXO65554 SHK65554 SRG65554 TBC65554 TKY65554 TUU65554 UEQ65554 UOM65554 UYI65554 VIE65554 VSA65554 WBW65554 WLS65554 WVO65554 JC131090 SY131090 ACU131090 AMQ131090 AWM131090 BGI131090 BQE131090 CAA131090 CJW131090 CTS131090 DDO131090 DNK131090 DXG131090 EHC131090 EQY131090 FAU131090 FKQ131090 FUM131090 GEI131090 GOE131090 GYA131090 HHW131090 HRS131090 IBO131090 ILK131090 IVG131090 JFC131090 JOY131090 JYU131090 KIQ131090 KSM131090 LCI131090 LME131090 LWA131090 MFW131090 MPS131090 MZO131090 NJK131090 NTG131090 ODC131090 OMY131090 OWU131090 PGQ131090 PQM131090 QAI131090 QKE131090 QUA131090 RDW131090 RNS131090 RXO131090 SHK131090 SRG131090 TBC131090 TKY131090 TUU131090 UEQ131090 UOM131090 UYI131090 VIE131090 VSA131090 WBW131090 WLS131090 WVO131090 JC196626 SY196626 ACU196626 AMQ196626 AWM196626 BGI196626 BQE196626 CAA196626 CJW196626 CTS196626 DDO196626 DNK196626 DXG196626 EHC196626 EQY196626 FAU196626 FKQ196626 FUM196626 GEI196626 GOE196626 GYA196626 HHW196626 HRS196626 IBO196626 ILK196626 IVG196626 JFC196626 JOY196626 JYU196626 KIQ196626 KSM196626 LCI196626 LME196626 LWA196626 MFW196626 MPS196626 MZO196626 NJK196626 NTG196626 ODC196626 OMY196626 OWU196626 PGQ196626 PQM196626 QAI196626 QKE196626 QUA196626 RDW196626 RNS196626 RXO196626 SHK196626 SRG196626 TBC196626 TKY196626 TUU196626 UEQ196626 UOM196626 UYI196626 VIE196626 VSA196626 WBW196626 WLS196626 WVO196626 JC262162 SY262162 ACU262162 AMQ262162 AWM262162 BGI262162 BQE262162 CAA262162 CJW262162 CTS262162 DDO262162 DNK262162 DXG262162 EHC262162 EQY262162 FAU262162 FKQ262162 FUM262162 GEI262162 GOE262162 GYA262162 HHW262162 HRS262162 IBO262162 ILK262162 IVG262162 JFC262162 JOY262162 JYU262162 KIQ262162 KSM262162 LCI262162 LME262162 LWA262162 MFW262162 MPS262162 MZO262162 NJK262162 NTG262162 ODC262162 OMY262162 OWU262162 PGQ262162 PQM262162 QAI262162 QKE262162 QUA262162 RDW262162 RNS262162 RXO262162 SHK262162 SRG262162 TBC262162 TKY262162 TUU262162 UEQ262162 UOM262162 UYI262162 VIE262162 VSA262162 WBW262162 WLS262162 WVO262162 JC327698 SY327698 ACU327698 AMQ327698 AWM327698 BGI327698 BQE327698 CAA327698 CJW327698 CTS327698 DDO327698 DNK327698 DXG327698 EHC327698 EQY327698 FAU327698 FKQ327698 FUM327698 GEI327698 GOE327698 GYA327698 HHW327698 HRS327698 IBO327698 ILK327698 IVG327698 JFC327698 JOY327698 JYU327698 KIQ327698 KSM327698 LCI327698 LME327698 LWA327698 MFW327698 MPS327698 MZO327698 NJK327698 NTG327698 ODC327698 OMY327698 OWU327698 PGQ327698 PQM327698 QAI327698 QKE327698 QUA327698 RDW327698 RNS327698 RXO327698 SHK327698 SRG327698 TBC327698 TKY327698 TUU327698 UEQ327698 UOM327698 UYI327698 VIE327698 VSA327698 WBW327698 WLS327698 WVO327698 JC393234 SY393234 ACU393234 AMQ393234 AWM393234 BGI393234 BQE393234 CAA393234 CJW393234 CTS393234 DDO393234 DNK393234 DXG393234 EHC393234 EQY393234 FAU393234 FKQ393234 FUM393234 GEI393234 GOE393234 GYA393234 HHW393234 HRS393234 IBO393234 ILK393234 IVG393234 JFC393234 JOY393234 JYU393234 KIQ393234 KSM393234 LCI393234 LME393234 LWA393234 MFW393234 MPS393234 MZO393234 NJK393234 NTG393234 ODC393234 OMY393234 OWU393234 PGQ393234 PQM393234 QAI393234 QKE393234 QUA393234 RDW393234 RNS393234 RXO393234 SHK393234 SRG393234 TBC393234 TKY393234 TUU393234 UEQ393234 UOM393234 UYI393234 VIE393234 VSA393234 WBW393234 WLS393234 WVO393234 JC458770 SY458770 ACU458770 AMQ458770 AWM458770 BGI458770 BQE458770 CAA458770 CJW458770 CTS458770 DDO458770 DNK458770 DXG458770 EHC458770 EQY458770 FAU458770 FKQ458770 FUM458770 GEI458770 GOE458770 GYA458770 HHW458770 HRS458770 IBO458770 ILK458770 IVG458770 JFC458770 JOY458770 JYU458770 KIQ458770 KSM458770 LCI458770 LME458770 LWA458770 MFW458770 MPS458770 MZO458770 NJK458770 NTG458770 ODC458770 OMY458770 OWU458770 PGQ458770 PQM458770 QAI458770 QKE458770 QUA458770 RDW458770 RNS458770 RXO458770 SHK458770 SRG458770 TBC458770 TKY458770 TUU458770 UEQ458770 UOM458770 UYI458770 VIE458770 VSA458770 WBW458770 WLS458770 WVO458770 JC524306 SY524306 ACU524306 AMQ524306 AWM524306 BGI524306 BQE524306 CAA524306 CJW524306 CTS524306 DDO524306 DNK524306 DXG524306 EHC524306 EQY524306 FAU524306 FKQ524306 FUM524306 GEI524306 GOE524306 GYA524306 HHW524306 HRS524306 IBO524306 ILK524306 IVG524306 JFC524306 JOY524306 JYU524306 KIQ524306 KSM524306 LCI524306 LME524306 LWA524306 MFW524306 MPS524306 MZO524306 NJK524306 NTG524306 ODC524306 OMY524306 OWU524306 PGQ524306 PQM524306 QAI524306 QKE524306 QUA524306 RDW524306 RNS524306 RXO524306 SHK524306 SRG524306 TBC524306 TKY524306 TUU524306 UEQ524306 UOM524306 UYI524306 VIE524306 VSA524306 WBW524306 WLS524306 WVO524306 JC589842 SY589842 ACU589842 AMQ589842 AWM589842 BGI589842 BQE589842 CAA589842 CJW589842 CTS589842 DDO589842 DNK589842 DXG589842 EHC589842 EQY589842 FAU589842 FKQ589842 FUM589842 GEI589842 GOE589842 GYA589842 HHW589842 HRS589842 IBO589842 ILK589842 IVG589842 JFC589842 JOY589842 JYU589842 KIQ589842 KSM589842 LCI589842 LME589842 LWA589842 MFW589842 MPS589842 MZO589842 NJK589842 NTG589842 ODC589842 OMY589842 OWU589842 PGQ589842 PQM589842 QAI589842 QKE589842 QUA589842 RDW589842 RNS589842 RXO589842 SHK589842 SRG589842 TBC589842 TKY589842 TUU589842 UEQ589842 UOM589842 UYI589842 VIE589842 VSA589842 WBW589842 WLS589842 WVO589842 JC655378 SY655378 ACU655378 AMQ655378 AWM655378 BGI655378 BQE655378 CAA655378 CJW655378 CTS655378 DDO655378 DNK655378 DXG655378 EHC655378 EQY655378 FAU655378 FKQ655378 FUM655378 GEI655378 GOE655378 GYA655378 HHW655378 HRS655378 IBO655378 ILK655378 IVG655378 JFC655378 JOY655378 JYU655378 KIQ655378 KSM655378 LCI655378 LME655378 LWA655378 MFW655378 MPS655378 MZO655378 NJK655378 NTG655378 ODC655378 OMY655378 OWU655378 PGQ655378 PQM655378 QAI655378 QKE655378 QUA655378 RDW655378 RNS655378 RXO655378 SHK655378 SRG655378 TBC655378 TKY655378 TUU655378 UEQ655378 UOM655378 UYI655378 VIE655378 VSA655378 WBW655378 WLS655378 WVO655378 JC720914 SY720914 ACU720914 AMQ720914 AWM720914 BGI720914 BQE720914 CAA720914 CJW720914 CTS720914 DDO720914 DNK720914 DXG720914 EHC720914 EQY720914 FAU720914 FKQ720914 FUM720914 GEI720914 GOE720914 GYA720914 HHW720914 HRS720914 IBO720914 ILK720914 IVG720914 JFC720914 JOY720914 JYU720914 KIQ720914 KSM720914 LCI720914 LME720914 LWA720914 MFW720914 MPS720914 MZO720914 NJK720914 NTG720914 ODC720914 OMY720914 OWU720914 PGQ720914 PQM720914 QAI720914 QKE720914 QUA720914 RDW720914 RNS720914 RXO720914 SHK720914 SRG720914 TBC720914 TKY720914 TUU720914 UEQ720914 UOM720914 UYI720914 VIE720914 VSA720914 WBW720914 WLS720914 WVO720914 JC786450 SY786450 ACU786450 AMQ786450 AWM786450 BGI786450 BQE786450 CAA786450 CJW786450 CTS786450 DDO786450 DNK786450 DXG786450 EHC786450 EQY786450 FAU786450 FKQ786450 FUM786450 GEI786450 GOE786450 GYA786450 HHW786450 HRS786450 IBO786450 ILK786450 IVG786450 JFC786450 JOY786450 JYU786450 KIQ786450 KSM786450 LCI786450 LME786450 LWA786450 MFW786450 MPS786450 MZO786450 NJK786450 NTG786450 ODC786450 OMY786450 OWU786450 PGQ786450 PQM786450 QAI786450 QKE786450 QUA786450 RDW786450 RNS786450 RXO786450 SHK786450 SRG786450 TBC786450 TKY786450 TUU786450 UEQ786450 UOM786450 UYI786450 VIE786450 VSA786450 WBW786450 WLS786450 WVO786450 JC851986 SY851986 ACU851986 AMQ851986 AWM851986 BGI851986 BQE851986 CAA851986 CJW851986 CTS851986 DDO851986 DNK851986 DXG851986 EHC851986 EQY851986 FAU851986 FKQ851986 FUM851986 GEI851986 GOE851986 GYA851986 HHW851986 HRS851986 IBO851986 ILK851986 IVG851986 JFC851986 JOY851986 JYU851986 KIQ851986 KSM851986 LCI851986 LME851986 LWA851986 MFW851986 MPS851986 MZO851986 NJK851986 NTG851986 ODC851986 OMY851986 OWU851986 PGQ851986 PQM851986 QAI851986 QKE851986 QUA851986 RDW851986 RNS851986 RXO851986 SHK851986 SRG851986 TBC851986 TKY851986 TUU851986 UEQ851986 UOM851986 UYI851986 VIE851986 VSA851986 WBW851986 WLS851986 WVO851986 JC917522 SY917522 ACU917522 AMQ917522 AWM917522 BGI917522 BQE917522 CAA917522 CJW917522 CTS917522 DDO917522 DNK917522 DXG917522 EHC917522 EQY917522 FAU917522 FKQ917522 FUM917522 GEI917522 GOE917522 GYA917522 HHW917522 HRS917522 IBO917522 ILK917522 IVG917522 JFC917522 JOY917522 JYU917522 KIQ917522 KSM917522 LCI917522 LME917522 LWA917522 MFW917522 MPS917522 MZO917522 NJK917522 NTG917522 ODC917522 OMY917522 OWU917522 PGQ917522 PQM917522 QAI917522 QKE917522 QUA917522 RDW917522 RNS917522 RXO917522 SHK917522 SRG917522 TBC917522 TKY917522 TUU917522 UEQ917522 UOM917522 UYI917522 VIE917522 VSA917522 WBW917522 WLS917522 WVO917522 JC983058 SY983058 ACU983058 AMQ983058 AWM983058 BGI983058 BQE983058 CAA983058 CJW983058 CTS983058 DDO983058 DNK983058 DXG983058 EHC983058 EQY983058 FAU983058 FKQ983058 FUM983058 GEI983058 GOE983058 GYA983058 HHW983058 HRS983058 IBO983058 ILK983058 IVG983058 JFC983058 JOY983058 JYU983058 KIQ983058 KSM983058 LCI983058 LME983058 LWA983058 MFW983058 MPS983058 MZO983058 NJK983058 NTG983058 ODC983058 OMY983058 OWU983058 PGQ983058 PQM983058 QAI983058 QKE983058 QUA983058 RDW983058 RNS983058 RXO983058 SHK983058 SRG983058 TBC983058 TKY983058 TUU983058 UEQ983058 UOM983058 UYI983058 VIE983058 VSA983058 WBW983058 WLS983058 WVO983058 JA32 SW32 ACS32 AMO32 AWK32 BGG32 BQC32 BZY32 CJU32 CTQ32 DDM32 DNI32 DXE32 EHA32 EQW32 FAS32 FKO32 FUK32 GEG32 GOC32 GXY32 HHU32 HRQ32 IBM32 ILI32 IVE32 JFA32 JOW32 JYS32 KIO32 KSK32 LCG32 LMC32 LVY32 MFU32 MPQ32 MZM32 NJI32 NTE32 ODA32 OMW32 OWS32 PGO32 PQK32 QAG32 QKC32 QTY32 RDU32 RNQ32 RXM32 SHI32 SRE32 TBA32 TKW32 TUS32 UEO32 UOK32 UYG32 VIC32 VRY32 WBU32 WLQ32 WVM32" xr:uid="{00000000-0002-0000-0000-000003000000}">
      <formula1>IZ32*0.75</formula1>
    </dataValidation>
    <dataValidation type="decimal" operator="lessThan" allowBlank="1" showInputMessage="1" showErrorMessage="1" promptTitle="Tähelepanu!" prompt="Kaudsed kulud moodustavad otsestest kuludest kuni 7%." sqref="JB65553:JD65553 SX65553:SZ65553 ACT65553:ACV65553 AMP65553:AMR65553 AWL65553:AWN65553 BGH65553:BGJ65553 BQD65553:BQF65553 BZZ65553:CAB65553 CJV65553:CJX65553 CTR65553:CTT65553 DDN65553:DDP65553 DNJ65553:DNL65553 DXF65553:DXH65553 EHB65553:EHD65553 EQX65553:EQZ65553 FAT65553:FAV65553 FKP65553:FKR65553 FUL65553:FUN65553 GEH65553:GEJ65553 GOD65553:GOF65553 GXZ65553:GYB65553 HHV65553:HHX65553 HRR65553:HRT65553 IBN65553:IBP65553 ILJ65553:ILL65553 IVF65553:IVH65553 JFB65553:JFD65553 JOX65553:JOZ65553 JYT65553:JYV65553 KIP65553:KIR65553 KSL65553:KSN65553 LCH65553:LCJ65553 LMD65553:LMF65553 LVZ65553:LWB65553 MFV65553:MFX65553 MPR65553:MPT65553 MZN65553:MZP65553 NJJ65553:NJL65553 NTF65553:NTH65553 ODB65553:ODD65553 OMX65553:OMZ65553 OWT65553:OWV65553 PGP65553:PGR65553 PQL65553:PQN65553 QAH65553:QAJ65553 QKD65553:QKF65553 QTZ65553:QUB65553 RDV65553:RDX65553 RNR65553:RNT65553 RXN65553:RXP65553 SHJ65553:SHL65553 SRF65553:SRH65553 TBB65553:TBD65553 TKX65553:TKZ65553 TUT65553:TUV65553 UEP65553:UER65553 UOL65553:UON65553 UYH65553:UYJ65553 VID65553:VIF65553 VRZ65553:VSB65553 WBV65553:WBX65553 WLR65553:WLT65553 WVN65553:WVP65553 JB131089:JD131089 SX131089:SZ131089 ACT131089:ACV131089 AMP131089:AMR131089 AWL131089:AWN131089 BGH131089:BGJ131089 BQD131089:BQF131089 BZZ131089:CAB131089 CJV131089:CJX131089 CTR131089:CTT131089 DDN131089:DDP131089 DNJ131089:DNL131089 DXF131089:DXH131089 EHB131089:EHD131089 EQX131089:EQZ131089 FAT131089:FAV131089 FKP131089:FKR131089 FUL131089:FUN131089 GEH131089:GEJ131089 GOD131089:GOF131089 GXZ131089:GYB131089 HHV131089:HHX131089 HRR131089:HRT131089 IBN131089:IBP131089 ILJ131089:ILL131089 IVF131089:IVH131089 JFB131089:JFD131089 JOX131089:JOZ131089 JYT131089:JYV131089 KIP131089:KIR131089 KSL131089:KSN131089 LCH131089:LCJ131089 LMD131089:LMF131089 LVZ131089:LWB131089 MFV131089:MFX131089 MPR131089:MPT131089 MZN131089:MZP131089 NJJ131089:NJL131089 NTF131089:NTH131089 ODB131089:ODD131089 OMX131089:OMZ131089 OWT131089:OWV131089 PGP131089:PGR131089 PQL131089:PQN131089 QAH131089:QAJ131089 QKD131089:QKF131089 QTZ131089:QUB131089 RDV131089:RDX131089 RNR131089:RNT131089 RXN131089:RXP131089 SHJ131089:SHL131089 SRF131089:SRH131089 TBB131089:TBD131089 TKX131089:TKZ131089 TUT131089:TUV131089 UEP131089:UER131089 UOL131089:UON131089 UYH131089:UYJ131089 VID131089:VIF131089 VRZ131089:VSB131089 WBV131089:WBX131089 WLR131089:WLT131089 WVN131089:WVP131089 JB196625:JD196625 SX196625:SZ196625 ACT196625:ACV196625 AMP196625:AMR196625 AWL196625:AWN196625 BGH196625:BGJ196625 BQD196625:BQF196625 BZZ196625:CAB196625 CJV196625:CJX196625 CTR196625:CTT196625 DDN196625:DDP196625 DNJ196625:DNL196625 DXF196625:DXH196625 EHB196625:EHD196625 EQX196625:EQZ196625 FAT196625:FAV196625 FKP196625:FKR196625 FUL196625:FUN196625 GEH196625:GEJ196625 GOD196625:GOF196625 GXZ196625:GYB196625 HHV196625:HHX196625 HRR196625:HRT196625 IBN196625:IBP196625 ILJ196625:ILL196625 IVF196625:IVH196625 JFB196625:JFD196625 JOX196625:JOZ196625 JYT196625:JYV196625 KIP196625:KIR196625 KSL196625:KSN196625 LCH196625:LCJ196625 LMD196625:LMF196625 LVZ196625:LWB196625 MFV196625:MFX196625 MPR196625:MPT196625 MZN196625:MZP196625 NJJ196625:NJL196625 NTF196625:NTH196625 ODB196625:ODD196625 OMX196625:OMZ196625 OWT196625:OWV196625 PGP196625:PGR196625 PQL196625:PQN196625 QAH196625:QAJ196625 QKD196625:QKF196625 QTZ196625:QUB196625 RDV196625:RDX196625 RNR196625:RNT196625 RXN196625:RXP196625 SHJ196625:SHL196625 SRF196625:SRH196625 TBB196625:TBD196625 TKX196625:TKZ196625 TUT196625:TUV196625 UEP196625:UER196625 UOL196625:UON196625 UYH196625:UYJ196625 VID196625:VIF196625 VRZ196625:VSB196625 WBV196625:WBX196625 WLR196625:WLT196625 WVN196625:WVP196625 JB262161:JD262161 SX262161:SZ262161 ACT262161:ACV262161 AMP262161:AMR262161 AWL262161:AWN262161 BGH262161:BGJ262161 BQD262161:BQF262161 BZZ262161:CAB262161 CJV262161:CJX262161 CTR262161:CTT262161 DDN262161:DDP262161 DNJ262161:DNL262161 DXF262161:DXH262161 EHB262161:EHD262161 EQX262161:EQZ262161 FAT262161:FAV262161 FKP262161:FKR262161 FUL262161:FUN262161 GEH262161:GEJ262161 GOD262161:GOF262161 GXZ262161:GYB262161 HHV262161:HHX262161 HRR262161:HRT262161 IBN262161:IBP262161 ILJ262161:ILL262161 IVF262161:IVH262161 JFB262161:JFD262161 JOX262161:JOZ262161 JYT262161:JYV262161 KIP262161:KIR262161 KSL262161:KSN262161 LCH262161:LCJ262161 LMD262161:LMF262161 LVZ262161:LWB262161 MFV262161:MFX262161 MPR262161:MPT262161 MZN262161:MZP262161 NJJ262161:NJL262161 NTF262161:NTH262161 ODB262161:ODD262161 OMX262161:OMZ262161 OWT262161:OWV262161 PGP262161:PGR262161 PQL262161:PQN262161 QAH262161:QAJ262161 QKD262161:QKF262161 QTZ262161:QUB262161 RDV262161:RDX262161 RNR262161:RNT262161 RXN262161:RXP262161 SHJ262161:SHL262161 SRF262161:SRH262161 TBB262161:TBD262161 TKX262161:TKZ262161 TUT262161:TUV262161 UEP262161:UER262161 UOL262161:UON262161 UYH262161:UYJ262161 VID262161:VIF262161 VRZ262161:VSB262161 WBV262161:WBX262161 WLR262161:WLT262161 WVN262161:WVP262161 JB327697:JD327697 SX327697:SZ327697 ACT327697:ACV327697 AMP327697:AMR327697 AWL327697:AWN327697 BGH327697:BGJ327697 BQD327697:BQF327697 BZZ327697:CAB327697 CJV327697:CJX327697 CTR327697:CTT327697 DDN327697:DDP327697 DNJ327697:DNL327697 DXF327697:DXH327697 EHB327697:EHD327697 EQX327697:EQZ327697 FAT327697:FAV327697 FKP327697:FKR327697 FUL327697:FUN327697 GEH327697:GEJ327697 GOD327697:GOF327697 GXZ327697:GYB327697 HHV327697:HHX327697 HRR327697:HRT327697 IBN327697:IBP327697 ILJ327697:ILL327697 IVF327697:IVH327697 JFB327697:JFD327697 JOX327697:JOZ327697 JYT327697:JYV327697 KIP327697:KIR327697 KSL327697:KSN327697 LCH327697:LCJ327697 LMD327697:LMF327697 LVZ327697:LWB327697 MFV327697:MFX327697 MPR327697:MPT327697 MZN327697:MZP327697 NJJ327697:NJL327697 NTF327697:NTH327697 ODB327697:ODD327697 OMX327697:OMZ327697 OWT327697:OWV327697 PGP327697:PGR327697 PQL327697:PQN327697 QAH327697:QAJ327697 QKD327697:QKF327697 QTZ327697:QUB327697 RDV327697:RDX327697 RNR327697:RNT327697 RXN327697:RXP327697 SHJ327697:SHL327697 SRF327697:SRH327697 TBB327697:TBD327697 TKX327697:TKZ327697 TUT327697:TUV327697 UEP327697:UER327697 UOL327697:UON327697 UYH327697:UYJ327697 VID327697:VIF327697 VRZ327697:VSB327697 WBV327697:WBX327697 WLR327697:WLT327697 WVN327697:WVP327697 JB393233:JD393233 SX393233:SZ393233 ACT393233:ACV393233 AMP393233:AMR393233 AWL393233:AWN393233 BGH393233:BGJ393233 BQD393233:BQF393233 BZZ393233:CAB393233 CJV393233:CJX393233 CTR393233:CTT393233 DDN393233:DDP393233 DNJ393233:DNL393233 DXF393233:DXH393233 EHB393233:EHD393233 EQX393233:EQZ393233 FAT393233:FAV393233 FKP393233:FKR393233 FUL393233:FUN393233 GEH393233:GEJ393233 GOD393233:GOF393233 GXZ393233:GYB393233 HHV393233:HHX393233 HRR393233:HRT393233 IBN393233:IBP393233 ILJ393233:ILL393233 IVF393233:IVH393233 JFB393233:JFD393233 JOX393233:JOZ393233 JYT393233:JYV393233 KIP393233:KIR393233 KSL393233:KSN393233 LCH393233:LCJ393233 LMD393233:LMF393233 LVZ393233:LWB393233 MFV393233:MFX393233 MPR393233:MPT393233 MZN393233:MZP393233 NJJ393233:NJL393233 NTF393233:NTH393233 ODB393233:ODD393233 OMX393233:OMZ393233 OWT393233:OWV393233 PGP393233:PGR393233 PQL393233:PQN393233 QAH393233:QAJ393233 QKD393233:QKF393233 QTZ393233:QUB393233 RDV393233:RDX393233 RNR393233:RNT393233 RXN393233:RXP393233 SHJ393233:SHL393233 SRF393233:SRH393233 TBB393233:TBD393233 TKX393233:TKZ393233 TUT393233:TUV393233 UEP393233:UER393233 UOL393233:UON393233 UYH393233:UYJ393233 VID393233:VIF393233 VRZ393233:VSB393233 WBV393233:WBX393233 WLR393233:WLT393233 WVN393233:WVP393233 JB458769:JD458769 SX458769:SZ458769 ACT458769:ACV458769 AMP458769:AMR458769 AWL458769:AWN458769 BGH458769:BGJ458769 BQD458769:BQF458769 BZZ458769:CAB458769 CJV458769:CJX458769 CTR458769:CTT458769 DDN458769:DDP458769 DNJ458769:DNL458769 DXF458769:DXH458769 EHB458769:EHD458769 EQX458769:EQZ458769 FAT458769:FAV458769 FKP458769:FKR458769 FUL458769:FUN458769 GEH458769:GEJ458769 GOD458769:GOF458769 GXZ458769:GYB458769 HHV458769:HHX458769 HRR458769:HRT458769 IBN458769:IBP458769 ILJ458769:ILL458769 IVF458769:IVH458769 JFB458769:JFD458769 JOX458769:JOZ458769 JYT458769:JYV458769 KIP458769:KIR458769 KSL458769:KSN458769 LCH458769:LCJ458769 LMD458769:LMF458769 LVZ458769:LWB458769 MFV458769:MFX458769 MPR458769:MPT458769 MZN458769:MZP458769 NJJ458769:NJL458769 NTF458769:NTH458769 ODB458769:ODD458769 OMX458769:OMZ458769 OWT458769:OWV458769 PGP458769:PGR458769 PQL458769:PQN458769 QAH458769:QAJ458769 QKD458769:QKF458769 QTZ458769:QUB458769 RDV458769:RDX458769 RNR458769:RNT458769 RXN458769:RXP458769 SHJ458769:SHL458769 SRF458769:SRH458769 TBB458769:TBD458769 TKX458769:TKZ458769 TUT458769:TUV458769 UEP458769:UER458769 UOL458769:UON458769 UYH458769:UYJ458769 VID458769:VIF458769 VRZ458769:VSB458769 WBV458769:WBX458769 WLR458769:WLT458769 WVN458769:WVP458769 JB524305:JD524305 SX524305:SZ524305 ACT524305:ACV524305 AMP524305:AMR524305 AWL524305:AWN524305 BGH524305:BGJ524305 BQD524305:BQF524305 BZZ524305:CAB524305 CJV524305:CJX524305 CTR524305:CTT524305 DDN524305:DDP524305 DNJ524305:DNL524305 DXF524305:DXH524305 EHB524305:EHD524305 EQX524305:EQZ524305 FAT524305:FAV524305 FKP524305:FKR524305 FUL524305:FUN524305 GEH524305:GEJ524305 GOD524305:GOF524305 GXZ524305:GYB524305 HHV524305:HHX524305 HRR524305:HRT524305 IBN524305:IBP524305 ILJ524305:ILL524305 IVF524305:IVH524305 JFB524305:JFD524305 JOX524305:JOZ524305 JYT524305:JYV524305 KIP524305:KIR524305 KSL524305:KSN524305 LCH524305:LCJ524305 LMD524305:LMF524305 LVZ524305:LWB524305 MFV524305:MFX524305 MPR524305:MPT524305 MZN524305:MZP524305 NJJ524305:NJL524305 NTF524305:NTH524305 ODB524305:ODD524305 OMX524305:OMZ524305 OWT524305:OWV524305 PGP524305:PGR524305 PQL524305:PQN524305 QAH524305:QAJ524305 QKD524305:QKF524305 QTZ524305:QUB524305 RDV524305:RDX524305 RNR524305:RNT524305 RXN524305:RXP524305 SHJ524305:SHL524305 SRF524305:SRH524305 TBB524305:TBD524305 TKX524305:TKZ524305 TUT524305:TUV524305 UEP524305:UER524305 UOL524305:UON524305 UYH524305:UYJ524305 VID524305:VIF524305 VRZ524305:VSB524305 WBV524305:WBX524305 WLR524305:WLT524305 WVN524305:WVP524305 JB589841:JD589841 SX589841:SZ589841 ACT589841:ACV589841 AMP589841:AMR589841 AWL589841:AWN589841 BGH589841:BGJ589841 BQD589841:BQF589841 BZZ589841:CAB589841 CJV589841:CJX589841 CTR589841:CTT589841 DDN589841:DDP589841 DNJ589841:DNL589841 DXF589841:DXH589841 EHB589841:EHD589841 EQX589841:EQZ589841 FAT589841:FAV589841 FKP589841:FKR589841 FUL589841:FUN589841 GEH589841:GEJ589841 GOD589841:GOF589841 GXZ589841:GYB589841 HHV589841:HHX589841 HRR589841:HRT589841 IBN589841:IBP589841 ILJ589841:ILL589841 IVF589841:IVH589841 JFB589841:JFD589841 JOX589841:JOZ589841 JYT589841:JYV589841 KIP589841:KIR589841 KSL589841:KSN589841 LCH589841:LCJ589841 LMD589841:LMF589841 LVZ589841:LWB589841 MFV589841:MFX589841 MPR589841:MPT589841 MZN589841:MZP589841 NJJ589841:NJL589841 NTF589841:NTH589841 ODB589841:ODD589841 OMX589841:OMZ589841 OWT589841:OWV589841 PGP589841:PGR589841 PQL589841:PQN589841 QAH589841:QAJ589841 QKD589841:QKF589841 QTZ589841:QUB589841 RDV589841:RDX589841 RNR589841:RNT589841 RXN589841:RXP589841 SHJ589841:SHL589841 SRF589841:SRH589841 TBB589841:TBD589841 TKX589841:TKZ589841 TUT589841:TUV589841 UEP589841:UER589841 UOL589841:UON589841 UYH589841:UYJ589841 VID589841:VIF589841 VRZ589841:VSB589841 WBV589841:WBX589841 WLR589841:WLT589841 WVN589841:WVP589841 JB655377:JD655377 SX655377:SZ655377 ACT655377:ACV655377 AMP655377:AMR655377 AWL655377:AWN655377 BGH655377:BGJ655377 BQD655377:BQF655377 BZZ655377:CAB655377 CJV655377:CJX655377 CTR655377:CTT655377 DDN655377:DDP655377 DNJ655377:DNL655377 DXF655377:DXH655377 EHB655377:EHD655377 EQX655377:EQZ655377 FAT655377:FAV655377 FKP655377:FKR655377 FUL655377:FUN655377 GEH655377:GEJ655377 GOD655377:GOF655377 GXZ655377:GYB655377 HHV655377:HHX655377 HRR655377:HRT655377 IBN655377:IBP655377 ILJ655377:ILL655377 IVF655377:IVH655377 JFB655377:JFD655377 JOX655377:JOZ655377 JYT655377:JYV655377 KIP655377:KIR655377 KSL655377:KSN655377 LCH655377:LCJ655377 LMD655377:LMF655377 LVZ655377:LWB655377 MFV655377:MFX655377 MPR655377:MPT655377 MZN655377:MZP655377 NJJ655377:NJL655377 NTF655377:NTH655377 ODB655377:ODD655377 OMX655377:OMZ655377 OWT655377:OWV655377 PGP655377:PGR655377 PQL655377:PQN655377 QAH655377:QAJ655377 QKD655377:QKF655377 QTZ655377:QUB655377 RDV655377:RDX655377 RNR655377:RNT655377 RXN655377:RXP655377 SHJ655377:SHL655377 SRF655377:SRH655377 TBB655377:TBD655377 TKX655377:TKZ655377 TUT655377:TUV655377 UEP655377:UER655377 UOL655377:UON655377 UYH655377:UYJ655377 VID655377:VIF655377 VRZ655377:VSB655377 WBV655377:WBX655377 WLR655377:WLT655377 WVN655377:WVP655377 JB720913:JD720913 SX720913:SZ720913 ACT720913:ACV720913 AMP720913:AMR720913 AWL720913:AWN720913 BGH720913:BGJ720913 BQD720913:BQF720913 BZZ720913:CAB720913 CJV720913:CJX720913 CTR720913:CTT720913 DDN720913:DDP720913 DNJ720913:DNL720913 DXF720913:DXH720913 EHB720913:EHD720913 EQX720913:EQZ720913 FAT720913:FAV720913 FKP720913:FKR720913 FUL720913:FUN720913 GEH720913:GEJ720913 GOD720913:GOF720913 GXZ720913:GYB720913 HHV720913:HHX720913 HRR720913:HRT720913 IBN720913:IBP720913 ILJ720913:ILL720913 IVF720913:IVH720913 JFB720913:JFD720913 JOX720913:JOZ720913 JYT720913:JYV720913 KIP720913:KIR720913 KSL720913:KSN720913 LCH720913:LCJ720913 LMD720913:LMF720913 LVZ720913:LWB720913 MFV720913:MFX720913 MPR720913:MPT720913 MZN720913:MZP720913 NJJ720913:NJL720913 NTF720913:NTH720913 ODB720913:ODD720913 OMX720913:OMZ720913 OWT720913:OWV720913 PGP720913:PGR720913 PQL720913:PQN720913 QAH720913:QAJ720913 QKD720913:QKF720913 QTZ720913:QUB720913 RDV720913:RDX720913 RNR720913:RNT720913 RXN720913:RXP720913 SHJ720913:SHL720913 SRF720913:SRH720913 TBB720913:TBD720913 TKX720913:TKZ720913 TUT720913:TUV720913 UEP720913:UER720913 UOL720913:UON720913 UYH720913:UYJ720913 VID720913:VIF720913 VRZ720913:VSB720913 WBV720913:WBX720913 WLR720913:WLT720913 WVN720913:WVP720913 JB786449:JD786449 SX786449:SZ786449 ACT786449:ACV786449 AMP786449:AMR786449 AWL786449:AWN786449 BGH786449:BGJ786449 BQD786449:BQF786449 BZZ786449:CAB786449 CJV786449:CJX786449 CTR786449:CTT786449 DDN786449:DDP786449 DNJ786449:DNL786449 DXF786449:DXH786449 EHB786449:EHD786449 EQX786449:EQZ786449 FAT786449:FAV786449 FKP786449:FKR786449 FUL786449:FUN786449 GEH786449:GEJ786449 GOD786449:GOF786449 GXZ786449:GYB786449 HHV786449:HHX786449 HRR786449:HRT786449 IBN786449:IBP786449 ILJ786449:ILL786449 IVF786449:IVH786449 JFB786449:JFD786449 JOX786449:JOZ786449 JYT786449:JYV786449 KIP786449:KIR786449 KSL786449:KSN786449 LCH786449:LCJ786449 LMD786449:LMF786449 LVZ786449:LWB786449 MFV786449:MFX786449 MPR786449:MPT786449 MZN786449:MZP786449 NJJ786449:NJL786449 NTF786449:NTH786449 ODB786449:ODD786449 OMX786449:OMZ786449 OWT786449:OWV786449 PGP786449:PGR786449 PQL786449:PQN786449 QAH786449:QAJ786449 QKD786449:QKF786449 QTZ786449:QUB786449 RDV786449:RDX786449 RNR786449:RNT786449 RXN786449:RXP786449 SHJ786449:SHL786449 SRF786449:SRH786449 TBB786449:TBD786449 TKX786449:TKZ786449 TUT786449:TUV786449 UEP786449:UER786449 UOL786449:UON786449 UYH786449:UYJ786449 VID786449:VIF786449 VRZ786449:VSB786449 WBV786449:WBX786449 WLR786449:WLT786449 WVN786449:WVP786449 JB851985:JD851985 SX851985:SZ851985 ACT851985:ACV851985 AMP851985:AMR851985 AWL851985:AWN851985 BGH851985:BGJ851985 BQD851985:BQF851985 BZZ851985:CAB851985 CJV851985:CJX851985 CTR851985:CTT851985 DDN851985:DDP851985 DNJ851985:DNL851985 DXF851985:DXH851985 EHB851985:EHD851985 EQX851985:EQZ851985 FAT851985:FAV851985 FKP851985:FKR851985 FUL851985:FUN851985 GEH851985:GEJ851985 GOD851985:GOF851985 GXZ851985:GYB851985 HHV851985:HHX851985 HRR851985:HRT851985 IBN851985:IBP851985 ILJ851985:ILL851985 IVF851985:IVH851985 JFB851985:JFD851985 JOX851985:JOZ851985 JYT851985:JYV851985 KIP851985:KIR851985 KSL851985:KSN851985 LCH851985:LCJ851985 LMD851985:LMF851985 LVZ851985:LWB851985 MFV851985:MFX851985 MPR851985:MPT851985 MZN851985:MZP851985 NJJ851985:NJL851985 NTF851985:NTH851985 ODB851985:ODD851985 OMX851985:OMZ851985 OWT851985:OWV851985 PGP851985:PGR851985 PQL851985:PQN851985 QAH851985:QAJ851985 QKD851985:QKF851985 QTZ851985:QUB851985 RDV851985:RDX851985 RNR851985:RNT851985 RXN851985:RXP851985 SHJ851985:SHL851985 SRF851985:SRH851985 TBB851985:TBD851985 TKX851985:TKZ851985 TUT851985:TUV851985 UEP851985:UER851985 UOL851985:UON851985 UYH851985:UYJ851985 VID851985:VIF851985 VRZ851985:VSB851985 WBV851985:WBX851985 WLR851985:WLT851985 WVN851985:WVP851985 JB917521:JD917521 SX917521:SZ917521 ACT917521:ACV917521 AMP917521:AMR917521 AWL917521:AWN917521 BGH917521:BGJ917521 BQD917521:BQF917521 BZZ917521:CAB917521 CJV917521:CJX917521 CTR917521:CTT917521 DDN917521:DDP917521 DNJ917521:DNL917521 DXF917521:DXH917521 EHB917521:EHD917521 EQX917521:EQZ917521 FAT917521:FAV917521 FKP917521:FKR917521 FUL917521:FUN917521 GEH917521:GEJ917521 GOD917521:GOF917521 GXZ917521:GYB917521 HHV917521:HHX917521 HRR917521:HRT917521 IBN917521:IBP917521 ILJ917521:ILL917521 IVF917521:IVH917521 JFB917521:JFD917521 JOX917521:JOZ917521 JYT917521:JYV917521 KIP917521:KIR917521 KSL917521:KSN917521 LCH917521:LCJ917521 LMD917521:LMF917521 LVZ917521:LWB917521 MFV917521:MFX917521 MPR917521:MPT917521 MZN917521:MZP917521 NJJ917521:NJL917521 NTF917521:NTH917521 ODB917521:ODD917521 OMX917521:OMZ917521 OWT917521:OWV917521 PGP917521:PGR917521 PQL917521:PQN917521 QAH917521:QAJ917521 QKD917521:QKF917521 QTZ917521:QUB917521 RDV917521:RDX917521 RNR917521:RNT917521 RXN917521:RXP917521 SHJ917521:SHL917521 SRF917521:SRH917521 TBB917521:TBD917521 TKX917521:TKZ917521 TUT917521:TUV917521 UEP917521:UER917521 UOL917521:UON917521 UYH917521:UYJ917521 VID917521:VIF917521 VRZ917521:VSB917521 WBV917521:WBX917521 WLR917521:WLT917521 WVN917521:WVP917521 JB983057:JD983057 SX983057:SZ983057 ACT983057:ACV983057 AMP983057:AMR983057 AWL983057:AWN983057 BGH983057:BGJ983057 BQD983057:BQF983057 BZZ983057:CAB983057 CJV983057:CJX983057 CTR983057:CTT983057 DDN983057:DDP983057 DNJ983057:DNL983057 DXF983057:DXH983057 EHB983057:EHD983057 EQX983057:EQZ983057 FAT983057:FAV983057 FKP983057:FKR983057 FUL983057:FUN983057 GEH983057:GEJ983057 GOD983057:GOF983057 GXZ983057:GYB983057 HHV983057:HHX983057 HRR983057:HRT983057 IBN983057:IBP983057 ILJ983057:ILL983057 IVF983057:IVH983057 JFB983057:JFD983057 JOX983057:JOZ983057 JYT983057:JYV983057 KIP983057:KIR983057 KSL983057:KSN983057 LCH983057:LCJ983057 LMD983057:LMF983057 LVZ983057:LWB983057 MFV983057:MFX983057 MPR983057:MPT983057 MZN983057:MZP983057 NJJ983057:NJL983057 NTF983057:NTH983057 ODB983057:ODD983057 OMX983057:OMZ983057 OWT983057:OWV983057 PGP983057:PGR983057 PQL983057:PQN983057 QAH983057:QAJ983057 QKD983057:QKF983057 QTZ983057:QUB983057 RDV983057:RDX983057 RNR983057:RNT983057 RXN983057:RXP983057 SHJ983057:SHL983057 SRF983057:SRH983057 TBB983057:TBD983057 TKX983057:TKZ983057 TUT983057:TUV983057 UEP983057:UER983057 UOL983057:UON983057 UYH983057:UYJ983057 VID983057:VIF983057 VRZ983057:VSB983057 WBV983057:WBX983057 WLR983057:WLT983057 WVN983057:WVP983057 G65553:H65553 G983057:H983057 G917521:H917521 G851985:H851985 G786449:H786449 G720913:H720913 G655377:H655377 G589841:H589841 G524305:H524305 G458769:H458769 G393233:H393233 G327697:H327697 G262161:H262161 G196625:H196625 G131089:H131089" xr:uid="{00000000-0002-0000-0000-000004000000}">
      <formula1>(0.07*G65551)/1</formula1>
    </dataValidation>
    <dataValidation type="decimal" operator="lessThan" allowBlank="1" showInputMessage="1" showErrorMessage="1" promptTitle="Tähelepanu!" prompt="SiM toetus on kuni 25% projekti kogukuludest." sqref="H131090 H65554 H983058 H917522 H851986 H786450 H720914 H655378 H589842 H524306 H458770 H393234 H327698 H262162 H196626" xr:uid="{00000000-0002-0000-0000-000005000000}">
      <formula1>G65554*0.25</formula1>
    </dataValidation>
    <dataValidation operator="equal" allowBlank="1" showErrorMessage="1" promptTitle="Tähelepanu!" prompt="AMIF tulu peab võrduma AMIF kuluga." sqref="B12" xr:uid="{00000000-0002-0000-0000-000006000000}"/>
    <dataValidation type="list" allowBlank="1" showInputMessage="1" showErrorMessage="1" promptTitle="Tähelepanu!" prompt="Vali nimekirjast projekti valdkond!" sqref="B9" xr:uid="{00000000-0002-0000-0000-000007000000}">
      <formula1>Valdkond</formula1>
    </dataValidation>
    <dataValidation type="list" allowBlank="1" showInputMessage="1" showErrorMessage="1" errorTitle="Tähelepanu!" error="Vali ühik nimekirjast" promptTitle="Tähelepanu!" prompt="Vali ühik nimekirjast" sqref="D52:D65 D48:D50 WVL56:WVL57 IZ56:IZ57 SV56:SV57 ACR56:ACR57 AMN56:AMN57 AWJ56:AWJ57 BGF56:BGF57 BQB56:BQB57 BZX56:BZX57 CJT56:CJT57 CTP56:CTP57 DDL56:DDL57 DNH56:DNH57 DXD56:DXD57 EGZ56:EGZ57 EQV56:EQV57 FAR56:FAR57 FKN56:FKN57 FUJ56:FUJ57 GEF56:GEF57 GOB56:GOB57 GXX56:GXX57 HHT56:HHT57 HRP56:HRP57 IBL56:IBL57 ILH56:ILH57 IVD56:IVD57 JEZ56:JEZ57 JOV56:JOV57 JYR56:JYR57 KIN56:KIN57 KSJ56:KSJ57 LCF56:LCF57 LMB56:LMB57 LVX56:LVX57 MFT56:MFT57 MPP56:MPP57 MZL56:MZL57 NJH56:NJH57 NTD56:NTD57 OCZ56:OCZ57 OMV56:OMV57 OWR56:OWR57 PGN56:PGN57 PQJ56:PQJ57 QAF56:QAF57 QKB56:QKB57 QTX56:QTX57 RDT56:RDT57 RNP56:RNP57 RXL56:RXL57 SHH56:SHH57 SRD56:SRD57 TAZ56:TAZ57 TKV56:TKV57 TUR56:TUR57 UEN56:UEN57 UOJ56:UOJ57 UYF56:UYF57 VIB56:VIB57 VRX56:VRX57 WBT56:WBT57 WLP56:WLP57 D37:D39 D41:D46" xr:uid="{00000000-0002-0000-0000-000008000000}">
      <formula1>Ühik</formula1>
    </dataValidation>
    <dataValidation type="decimal" operator="lessThanOrEqual" allowBlank="1" showInputMessage="1" showErrorMessage="1" errorTitle="Tähelepanu!" error="Sisestatud summa ületab 7% otsestest kuludest." promptTitle="Tähelepanu!" prompt="Kaudsed kulud moodustavad otsestest kuludest kuni 7%." sqref="G67" xr:uid="{00000000-0002-0000-0000-000009000000}">
      <formula1>ROUND(G66*7%,2)</formula1>
    </dataValidation>
    <dataValidation type="decimal" allowBlank="1" showInputMessage="1" showErrorMessage="1" errorTitle="Tähelepanu!" error="AMIF toetuse osakaal ei saa olla suurem kui 75%" promptTitle="Tähelepanu!" prompt="AMIF toetuse osakaal ei saa olla suurem kui 75%" sqref="D13" xr:uid="{00000000-0002-0000-0000-00000A000000}">
      <formula1>0</formula1>
      <formula2>75</formula2>
    </dataValidation>
    <dataValidation type="decimal" operator="equal" allowBlank="1" showInputMessage="1" showErrorMessage="1" errorTitle="Tähelepanu!" error="Tervik peab olema 100%" promptTitle="Tähelepanu!" prompt="Osakaalude summa peab olema 100%" sqref="D18" xr:uid="{00000000-0002-0000-0000-00000B000000}">
      <formula1>100</formula1>
    </dataValidation>
    <dataValidation type="decimal" operator="equal" allowBlank="1" showInputMessage="1" showErrorMessage="1" sqref="C18" xr:uid="{00000000-0002-0000-0000-00000C000000}">
      <formula1>C30</formula1>
    </dataValidation>
    <dataValidation type="custom" allowBlank="1" showInputMessage="1" showErrorMessage="1" sqref="D14" xr:uid="{00000000-0002-0000-0000-00000D000000}">
      <formula1>IF(SUM(D13:D17)&gt;100," ",100-(D13+D15+D16+D17))</formula1>
    </dataValidation>
  </dataValidations>
  <pageMargins left="0.7" right="0.7" top="0.75" bottom="0.75" header="0.3" footer="0.3"/>
  <pageSetup paperSize="9" orientation="portrait" r:id="rId1"/>
  <ignoredErrors>
    <ignoredError sqref="C15:C18 D18 G36 G41 G38:G39"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7C80"/>
  </sheetPr>
  <dimension ref="A1:M46"/>
  <sheetViews>
    <sheetView topLeftCell="A4" workbookViewId="0">
      <selection activeCell="H34" sqref="H34"/>
    </sheetView>
  </sheetViews>
  <sheetFormatPr defaultRowHeight="15" x14ac:dyDescent="0.25"/>
  <cols>
    <col min="1" max="1" width="7" customWidth="1"/>
    <col min="2" max="2" width="36.28515625" customWidth="1"/>
    <col min="3" max="3" width="15.140625" customWidth="1"/>
    <col min="4" max="4" width="20.28515625" customWidth="1"/>
    <col min="5" max="5" width="17.42578125" customWidth="1"/>
    <col min="6" max="6" width="20" customWidth="1"/>
    <col min="7" max="7" width="15.140625" customWidth="1"/>
    <col min="8" max="8" width="20" style="15" customWidth="1"/>
    <col min="9" max="9" width="15.140625" style="15" customWidth="1"/>
    <col min="10" max="10" width="17" customWidth="1"/>
    <col min="11" max="11" width="17.28515625" customWidth="1"/>
    <col min="12" max="12" width="16" customWidth="1"/>
    <col min="13" max="13" width="11.85546875" bestFit="1" customWidth="1"/>
  </cols>
  <sheetData>
    <row r="1" spans="1:12" s="15" customFormat="1" ht="15.75" x14ac:dyDescent="0.25">
      <c r="A1"/>
      <c r="B1" s="18"/>
      <c r="C1" s="18"/>
      <c r="D1" s="18"/>
      <c r="E1" s="18"/>
      <c r="F1" s="18"/>
      <c r="H1" s="18"/>
    </row>
    <row r="2" spans="1:12" s="15" customFormat="1" ht="15.75" x14ac:dyDescent="0.25">
      <c r="A2"/>
      <c r="B2" s="18"/>
      <c r="C2" s="18"/>
      <c r="D2" s="33"/>
      <c r="E2" s="18"/>
      <c r="F2" s="18"/>
      <c r="H2" s="18"/>
    </row>
    <row r="3" spans="1:12" s="15" customFormat="1" ht="15.75" x14ac:dyDescent="0.25">
      <c r="A3" s="76" t="s">
        <v>23</v>
      </c>
      <c r="B3" s="77"/>
      <c r="C3" s="77"/>
      <c r="D3" s="78"/>
      <c r="E3" s="18"/>
      <c r="F3" s="18"/>
      <c r="H3" s="18"/>
    </row>
    <row r="4" spans="1:12" s="15" customFormat="1" ht="15.75" x14ac:dyDescent="0.25">
      <c r="A4" s="3" t="s">
        <v>61</v>
      </c>
      <c r="B4" s="18"/>
      <c r="C4" s="18"/>
      <c r="D4" s="18"/>
      <c r="E4" s="18"/>
      <c r="F4" s="18"/>
      <c r="H4" s="18"/>
    </row>
    <row r="5" spans="1:12" s="15" customFormat="1" ht="15.75" x14ac:dyDescent="0.25">
      <c r="A5" s="33" t="s">
        <v>228</v>
      </c>
      <c r="B5" s="27"/>
      <c r="C5" s="27"/>
      <c r="D5" s="27"/>
      <c r="E5" s="27"/>
      <c r="F5" s="27"/>
      <c r="H5" s="27"/>
    </row>
    <row r="6" spans="1:12" s="15" customFormat="1" ht="15.75" x14ac:dyDescent="0.25">
      <c r="A6" s="33" t="s">
        <v>229</v>
      </c>
      <c r="B6" s="27"/>
      <c r="C6" s="27"/>
      <c r="D6" s="27"/>
      <c r="E6" s="27"/>
      <c r="F6" s="27"/>
      <c r="H6" s="27"/>
    </row>
    <row r="7" spans="1:12" ht="15.75" x14ac:dyDescent="0.25">
      <c r="A7" s="33" t="s">
        <v>230</v>
      </c>
      <c r="B7" s="27"/>
      <c r="C7" s="27"/>
      <c r="D7" s="27"/>
      <c r="E7" s="27"/>
      <c r="F7" s="27"/>
      <c r="H7" s="27"/>
    </row>
    <row r="8" spans="1:12" s="15" customFormat="1" ht="15.75" x14ac:dyDescent="0.25">
      <c r="A8" s="79"/>
      <c r="B8" s="27"/>
      <c r="C8" s="32"/>
      <c r="D8" s="32"/>
      <c r="E8" s="32"/>
      <c r="F8" s="32"/>
      <c r="G8" s="52"/>
      <c r="H8" s="32"/>
      <c r="I8" s="52"/>
    </row>
    <row r="9" spans="1:12" s="15" customFormat="1" ht="15.75" x14ac:dyDescent="0.25">
      <c r="A9" s="33"/>
      <c r="B9" s="27"/>
      <c r="C9" s="32"/>
      <c r="D9" s="32"/>
      <c r="E9" s="32"/>
      <c r="F9" s="32"/>
      <c r="G9" s="52"/>
      <c r="H9" s="32"/>
      <c r="I9" s="52"/>
    </row>
    <row r="10" spans="1:12" x14ac:dyDescent="0.25">
      <c r="A10" s="52" t="s">
        <v>67</v>
      </c>
    </row>
    <row r="11" spans="1:12" ht="15.75" x14ac:dyDescent="0.25">
      <c r="A11" s="34"/>
      <c r="B11" s="35"/>
      <c r="C11" s="35"/>
      <c r="D11" s="441" t="s">
        <v>62</v>
      </c>
      <c r="E11" s="441"/>
      <c r="F11" s="441"/>
      <c r="G11" s="441"/>
      <c r="H11" s="441"/>
      <c r="I11" s="441"/>
      <c r="J11" s="441"/>
      <c r="K11" s="441"/>
      <c r="L11" s="436" t="s">
        <v>56</v>
      </c>
    </row>
    <row r="12" spans="1:12" ht="15.75" x14ac:dyDescent="0.25">
      <c r="A12" s="34"/>
      <c r="B12" s="35"/>
      <c r="C12" s="35"/>
      <c r="D12" s="440" t="s">
        <v>69</v>
      </c>
      <c r="E12" s="53" t="s">
        <v>190</v>
      </c>
      <c r="F12" s="439" t="s">
        <v>69</v>
      </c>
      <c r="G12" s="53" t="s">
        <v>191</v>
      </c>
      <c r="H12" s="439" t="s">
        <v>69</v>
      </c>
      <c r="I12" s="53" t="s">
        <v>192</v>
      </c>
      <c r="J12" s="439" t="s">
        <v>69</v>
      </c>
      <c r="K12" s="53" t="s">
        <v>193</v>
      </c>
      <c r="L12" s="437"/>
    </row>
    <row r="13" spans="1:12" ht="15.75" x14ac:dyDescent="0.25">
      <c r="A13" s="34"/>
      <c r="B13" s="35" t="s">
        <v>13</v>
      </c>
      <c r="C13" s="35" t="s">
        <v>18</v>
      </c>
      <c r="D13" s="440"/>
      <c r="E13" s="53">
        <f>E19/C19</f>
        <v>0.39999995635955476</v>
      </c>
      <c r="F13" s="439"/>
      <c r="G13" s="53">
        <f>G19/C19</f>
        <v>0.20000001454681504</v>
      </c>
      <c r="H13" s="439"/>
      <c r="I13" s="53">
        <f>I19/C19</f>
        <v>0.20000001454681504</v>
      </c>
      <c r="J13" s="439"/>
      <c r="K13" s="53">
        <f>K19/C19</f>
        <v>0.20000001454681504</v>
      </c>
      <c r="L13" s="438"/>
    </row>
    <row r="14" spans="1:12" ht="15.75" x14ac:dyDescent="0.25">
      <c r="A14" s="37">
        <v>1</v>
      </c>
      <c r="B14" s="38" t="s">
        <v>3</v>
      </c>
      <c r="C14" s="58">
        <f>'A. Eelarve'!C13</f>
        <v>206230.71000000002</v>
      </c>
      <c r="D14" s="434" t="s">
        <v>194</v>
      </c>
      <c r="E14" s="58">
        <f>109989.7*0.75</f>
        <v>82492.274999999994</v>
      </c>
      <c r="F14" s="434" t="s">
        <v>195</v>
      </c>
      <c r="G14" s="58">
        <f>54994.86*0.75</f>
        <v>41246.145000000004</v>
      </c>
      <c r="H14" s="434" t="s">
        <v>196</v>
      </c>
      <c r="I14" s="58">
        <f>G14</f>
        <v>41246.145000000004</v>
      </c>
      <c r="J14" s="434" t="s">
        <v>197</v>
      </c>
      <c r="K14" s="58">
        <f>G14</f>
        <v>41246.145000000004</v>
      </c>
      <c r="L14" s="65">
        <f>'A. Eelarve'!D13</f>
        <v>75</v>
      </c>
    </row>
    <row r="15" spans="1:12" ht="15.75" x14ac:dyDescent="0.25">
      <c r="A15" s="37">
        <v>2</v>
      </c>
      <c r="B15" s="38" t="s">
        <v>15</v>
      </c>
      <c r="C15" s="58">
        <f>'A. Eelarve'!C14</f>
        <v>68743.570000000007</v>
      </c>
      <c r="D15" s="435"/>
      <c r="E15" s="58">
        <f>109989.7*0.25</f>
        <v>27497.424999999999</v>
      </c>
      <c r="F15" s="435"/>
      <c r="G15" s="58">
        <f>54994.86*0.25</f>
        <v>13748.715</v>
      </c>
      <c r="H15" s="435"/>
      <c r="I15" s="58">
        <f>G15</f>
        <v>13748.715</v>
      </c>
      <c r="J15" s="435"/>
      <c r="K15" s="58">
        <f>G15</f>
        <v>13748.715</v>
      </c>
      <c r="L15" s="65">
        <f>'A. Eelarve'!D14</f>
        <v>25</v>
      </c>
    </row>
    <row r="16" spans="1:12" ht="15.75" x14ac:dyDescent="0.25">
      <c r="A16" s="37">
        <v>3</v>
      </c>
      <c r="B16" s="38" t="s">
        <v>17</v>
      </c>
      <c r="C16" s="58">
        <f>'A. Eelarve'!C15</f>
        <v>0</v>
      </c>
      <c r="D16" s="39"/>
      <c r="E16" s="58">
        <v>0</v>
      </c>
      <c r="F16" s="39"/>
      <c r="G16" s="58">
        <v>0</v>
      </c>
      <c r="H16" s="39"/>
      <c r="I16" s="58">
        <v>0</v>
      </c>
      <c r="J16" s="39"/>
      <c r="K16" s="58">
        <v>0</v>
      </c>
      <c r="L16" s="65">
        <f>'A. Eelarve'!D15</f>
        <v>0</v>
      </c>
    </row>
    <row r="17" spans="1:13" ht="15.75" x14ac:dyDescent="0.25">
      <c r="A17" s="37">
        <v>4</v>
      </c>
      <c r="B17" s="38" t="s">
        <v>16</v>
      </c>
      <c r="C17" s="58">
        <f>'A. Eelarve'!C16</f>
        <v>0</v>
      </c>
      <c r="D17" s="39"/>
      <c r="E17" s="58">
        <v>0</v>
      </c>
      <c r="F17" s="39"/>
      <c r="G17" s="58">
        <v>0</v>
      </c>
      <c r="H17" s="39"/>
      <c r="I17" s="58">
        <v>0</v>
      </c>
      <c r="J17" s="39"/>
      <c r="K17" s="58">
        <v>0</v>
      </c>
      <c r="L17" s="65">
        <f>'A. Eelarve'!D16</f>
        <v>0</v>
      </c>
    </row>
    <row r="18" spans="1:13" ht="15.75" x14ac:dyDescent="0.25">
      <c r="A18" s="37">
        <v>5</v>
      </c>
      <c r="B18" s="38" t="s">
        <v>45</v>
      </c>
      <c r="C18" s="58">
        <f>'A. Eelarve'!C17</f>
        <v>0</v>
      </c>
      <c r="D18" s="39"/>
      <c r="E18" s="58">
        <v>0</v>
      </c>
      <c r="F18" s="39"/>
      <c r="G18" s="58">
        <v>0</v>
      </c>
      <c r="H18" s="39"/>
      <c r="I18" s="58">
        <v>0</v>
      </c>
      <c r="J18" s="39"/>
      <c r="K18" s="58">
        <v>0</v>
      </c>
      <c r="L18" s="65">
        <f>'A. Eelarve'!D17</f>
        <v>0</v>
      </c>
    </row>
    <row r="19" spans="1:13" ht="15.75" x14ac:dyDescent="0.25">
      <c r="A19" s="417" t="s">
        <v>57</v>
      </c>
      <c r="B19" s="418"/>
      <c r="C19" s="45">
        <f>SUM(C14:C18)</f>
        <v>274974.28000000003</v>
      </c>
      <c r="D19" s="45"/>
      <c r="E19" s="45">
        <f>SUM(E14:E18)</f>
        <v>109989.7</v>
      </c>
      <c r="F19" s="40"/>
      <c r="G19" s="45">
        <f>SUM(G14:G18)</f>
        <v>54994.86</v>
      </c>
      <c r="H19" s="40"/>
      <c r="I19" s="45">
        <f>SUM(I14:I18)</f>
        <v>54994.86</v>
      </c>
      <c r="J19" s="40"/>
      <c r="K19" s="45">
        <f>SUM(K14:K18)</f>
        <v>54994.86</v>
      </c>
      <c r="L19" s="45">
        <f>SUM(L14:L18)</f>
        <v>100</v>
      </c>
    </row>
    <row r="21" spans="1:13" x14ac:dyDescent="0.25">
      <c r="A21" s="52" t="s">
        <v>68</v>
      </c>
    </row>
    <row r="22" spans="1:13" ht="15" customHeight="1" x14ac:dyDescent="0.25">
      <c r="A22" s="445" t="s">
        <v>13</v>
      </c>
      <c r="B22" s="446"/>
      <c r="C22" s="442" t="s">
        <v>18</v>
      </c>
      <c r="D22" s="441" t="s">
        <v>62</v>
      </c>
      <c r="E22" s="453"/>
      <c r="F22" s="453"/>
      <c r="G22" s="453"/>
      <c r="H22" s="453"/>
      <c r="I22" s="453"/>
      <c r="J22" s="453"/>
      <c r="K22" s="453"/>
      <c r="L22" s="453"/>
      <c r="M22" s="442" t="s">
        <v>56</v>
      </c>
    </row>
    <row r="23" spans="1:13" ht="15.75" x14ac:dyDescent="0.25">
      <c r="A23" s="447"/>
      <c r="B23" s="448"/>
      <c r="C23" s="443"/>
      <c r="D23" s="451" t="s">
        <v>190</v>
      </c>
      <c r="E23" s="452"/>
      <c r="F23" s="451" t="s">
        <v>63</v>
      </c>
      <c r="G23" s="452"/>
      <c r="H23" s="451" t="s">
        <v>64</v>
      </c>
      <c r="I23" s="452"/>
      <c r="J23" s="451" t="s">
        <v>65</v>
      </c>
      <c r="K23" s="452"/>
      <c r="L23" s="93" t="s">
        <v>122</v>
      </c>
      <c r="M23" s="443"/>
    </row>
    <row r="24" spans="1:13" ht="47.25" x14ac:dyDescent="0.25">
      <c r="A24" s="449"/>
      <c r="B24" s="450"/>
      <c r="C24" s="444"/>
      <c r="D24" s="36" t="s">
        <v>66</v>
      </c>
      <c r="E24" s="55" t="s">
        <v>14</v>
      </c>
      <c r="F24" s="54" t="s">
        <v>66</v>
      </c>
      <c r="G24" s="55" t="s">
        <v>14</v>
      </c>
      <c r="H24" s="54" t="s">
        <v>66</v>
      </c>
      <c r="I24" s="55" t="s">
        <v>14</v>
      </c>
      <c r="J24" s="54" t="s">
        <v>66</v>
      </c>
      <c r="K24" s="55" t="s">
        <v>14</v>
      </c>
      <c r="L24" s="94" t="s">
        <v>14</v>
      </c>
      <c r="M24" s="444"/>
    </row>
    <row r="25" spans="1:13" ht="15.75" x14ac:dyDescent="0.25">
      <c r="A25" s="37">
        <v>1</v>
      </c>
      <c r="B25" s="38" t="s">
        <v>3</v>
      </c>
      <c r="C25" s="58">
        <f>E25+G25+K25</f>
        <v>123738.43</v>
      </c>
      <c r="D25" s="168">
        <v>43916</v>
      </c>
      <c r="E25" s="62">
        <v>82492.28</v>
      </c>
      <c r="F25" s="26">
        <v>44350</v>
      </c>
      <c r="G25" s="62">
        <v>41246.15</v>
      </c>
      <c r="H25" s="26"/>
      <c r="I25" s="62"/>
      <c r="J25" s="26"/>
      <c r="K25" s="62"/>
      <c r="L25" s="95">
        <f>IF(OR(K25="",0,'C. KULUARUANDE KOOND'!H11=0),0,'C. KULUARUANDE KOOND'!D11-'B. Maksetaotlus'!C25)</f>
        <v>0</v>
      </c>
      <c r="M25" s="65">
        <f>'A. Eelarve'!D13</f>
        <v>75</v>
      </c>
    </row>
    <row r="26" spans="1:13" ht="15.75" x14ac:dyDescent="0.25">
      <c r="A26" s="37">
        <v>2</v>
      </c>
      <c r="B26" s="38" t="s">
        <v>15</v>
      </c>
      <c r="C26" s="58">
        <f t="shared" ref="C26:C29" si="0">E26+G26+K26</f>
        <v>41246.15</v>
      </c>
      <c r="D26" s="168">
        <v>43916</v>
      </c>
      <c r="E26" s="62">
        <v>27497.43</v>
      </c>
      <c r="F26" s="26">
        <v>44350</v>
      </c>
      <c r="G26" s="62">
        <v>13748.72</v>
      </c>
      <c r="H26" s="26"/>
      <c r="I26" s="62"/>
      <c r="J26" s="26"/>
      <c r="K26" s="62"/>
      <c r="L26" s="95">
        <f>IF(OR(K26="",0,'C. KULUARUANDE KOOND'!H12=0),0,'C. KULUARUANDE KOOND'!D12-'B. Maksetaotlus'!C26)</f>
        <v>0</v>
      </c>
      <c r="M26" s="65">
        <f>L15</f>
        <v>25</v>
      </c>
    </row>
    <row r="27" spans="1:13" ht="15.75" x14ac:dyDescent="0.25">
      <c r="A27" s="37">
        <v>3</v>
      </c>
      <c r="B27" s="38" t="s">
        <v>17</v>
      </c>
      <c r="C27" s="58">
        <f t="shared" si="0"/>
        <v>0</v>
      </c>
      <c r="D27" s="26"/>
      <c r="E27" s="62"/>
      <c r="F27" s="26"/>
      <c r="G27" s="62"/>
      <c r="H27" s="26"/>
      <c r="I27" s="62"/>
      <c r="J27" s="26"/>
      <c r="K27" s="62"/>
      <c r="L27" s="95">
        <f>IF(OR(K27="",0,'C. KULUARUANDE KOOND'!H13=0),0,'C. KULUARUANDE KOOND'!D13-'B. Maksetaotlus'!C27)</f>
        <v>0</v>
      </c>
      <c r="M27" s="65">
        <f>'A. Eelarve'!D15</f>
        <v>0</v>
      </c>
    </row>
    <row r="28" spans="1:13" ht="15.75" x14ac:dyDescent="0.25">
      <c r="A28" s="37">
        <v>4</v>
      </c>
      <c r="B28" s="38" t="s">
        <v>16</v>
      </c>
      <c r="C28" s="58">
        <f t="shared" si="0"/>
        <v>0</v>
      </c>
      <c r="D28" s="26"/>
      <c r="E28" s="62"/>
      <c r="F28" s="26"/>
      <c r="G28" s="62"/>
      <c r="H28" s="26"/>
      <c r="I28" s="62"/>
      <c r="J28" s="26"/>
      <c r="K28" s="62"/>
      <c r="L28" s="95">
        <f>IF(OR(K28="",0,'C. KULUARUANDE KOOND'!H14=0),0,'C. KULUARUANDE KOOND'!D14-'B. Maksetaotlus'!C28)</f>
        <v>0</v>
      </c>
      <c r="M28" s="65">
        <f>'A. Eelarve'!D16</f>
        <v>0</v>
      </c>
    </row>
    <row r="29" spans="1:13" ht="15.75" x14ac:dyDescent="0.25">
      <c r="A29" s="37">
        <v>5</v>
      </c>
      <c r="B29" s="38" t="s">
        <v>45</v>
      </c>
      <c r="C29" s="58">
        <f t="shared" si="0"/>
        <v>0</v>
      </c>
      <c r="D29" s="26"/>
      <c r="E29" s="62"/>
      <c r="F29" s="26"/>
      <c r="G29" s="62"/>
      <c r="H29" s="26"/>
      <c r="I29" s="62"/>
      <c r="J29" s="26"/>
      <c r="K29" s="62"/>
      <c r="L29" s="95">
        <f>IF(OR(K29="",0,'C. KULUARUANDE KOOND'!H15=0),0,'C. KULUARUANDE KOOND'!D15-'B. Maksetaotlus'!C29)</f>
        <v>0</v>
      </c>
      <c r="M29" s="65">
        <f>'A. Eelarve'!D17</f>
        <v>0</v>
      </c>
    </row>
    <row r="30" spans="1:13" ht="15.75" x14ac:dyDescent="0.25">
      <c r="A30" s="417" t="s">
        <v>57</v>
      </c>
      <c r="B30" s="418"/>
      <c r="C30" s="40">
        <f>SUM(C25:C29)</f>
        <v>164984.57999999999</v>
      </c>
      <c r="D30" s="40"/>
      <c r="E30" s="45">
        <f>SUM(E25:E29)</f>
        <v>109989.70999999999</v>
      </c>
      <c r="F30" s="40"/>
      <c r="G30" s="45">
        <f>SUM(G25:G29)</f>
        <v>54994.87</v>
      </c>
      <c r="H30" s="40"/>
      <c r="I30" s="45">
        <f>SUM(I25:I29)</f>
        <v>0</v>
      </c>
      <c r="J30" s="40"/>
      <c r="K30" s="45">
        <f>SUM(K25:K29)</f>
        <v>0</v>
      </c>
      <c r="L30" s="45">
        <f>SUM(L25:L29)</f>
        <v>0</v>
      </c>
      <c r="M30" s="45">
        <f>SUM(M25:M29)</f>
        <v>100</v>
      </c>
    </row>
    <row r="31" spans="1:13" ht="15.75" thickBot="1" x14ac:dyDescent="0.3"/>
    <row r="32" spans="1:13" x14ac:dyDescent="0.25">
      <c r="A32" s="96" t="s">
        <v>123</v>
      </c>
      <c r="B32" s="97"/>
      <c r="C32" s="97"/>
      <c r="D32" s="97"/>
      <c r="E32" s="97"/>
      <c r="F32" s="98"/>
      <c r="H32" s="100"/>
    </row>
    <row r="33" spans="1:8" x14ac:dyDescent="0.25">
      <c r="A33" s="99"/>
      <c r="B33" s="100"/>
      <c r="C33" s="100"/>
      <c r="D33" s="100"/>
      <c r="E33" s="100"/>
      <c r="F33" s="101"/>
      <c r="H33" s="100"/>
    </row>
    <row r="34" spans="1:8" ht="15.75" thickBot="1" x14ac:dyDescent="0.3">
      <c r="A34" s="102" t="s">
        <v>827</v>
      </c>
      <c r="B34" s="103"/>
      <c r="C34" s="103"/>
      <c r="D34" s="103"/>
      <c r="E34" s="103"/>
      <c r="F34" s="104"/>
      <c r="H34" s="100"/>
    </row>
    <row r="35" spans="1:8" s="15" customFormat="1" ht="15.75" thickBot="1" x14ac:dyDescent="0.3">
      <c r="A35" s="102" t="s">
        <v>1483</v>
      </c>
      <c r="F35" s="104"/>
    </row>
    <row r="36" spans="1:8" s="15" customFormat="1" x14ac:dyDescent="0.25"/>
    <row r="37" spans="1:8" s="15" customFormat="1" x14ac:dyDescent="0.25">
      <c r="A37" s="90" t="s">
        <v>88</v>
      </c>
      <c r="B37" s="80"/>
    </row>
    <row r="38" spans="1:8" s="15" customFormat="1" x14ac:dyDescent="0.25">
      <c r="A38" s="90" t="s">
        <v>828</v>
      </c>
      <c r="B38" s="80"/>
    </row>
    <row r="39" spans="1:8" s="15" customFormat="1" x14ac:dyDescent="0.25">
      <c r="A39" s="90" t="s">
        <v>829</v>
      </c>
      <c r="B39" s="80"/>
    </row>
    <row r="40" spans="1:8" x14ac:dyDescent="0.25">
      <c r="A40" s="91" t="s">
        <v>124</v>
      </c>
      <c r="B40" s="80"/>
    </row>
    <row r="41" spans="1:8" s="15" customFormat="1" x14ac:dyDescent="0.25">
      <c r="A41" s="71"/>
    </row>
    <row r="42" spans="1:8" s="15" customFormat="1" x14ac:dyDescent="0.25">
      <c r="A42" s="71"/>
    </row>
    <row r="43" spans="1:8" x14ac:dyDescent="0.25">
      <c r="A43" t="s">
        <v>89</v>
      </c>
    </row>
    <row r="44" spans="1:8" x14ac:dyDescent="0.25">
      <c r="A44" s="90" t="s">
        <v>828</v>
      </c>
    </row>
    <row r="45" spans="1:8" x14ac:dyDescent="0.25">
      <c r="A45" s="90" t="s">
        <v>829</v>
      </c>
    </row>
    <row r="46" spans="1:8" x14ac:dyDescent="0.25">
      <c r="A46" s="71" t="s">
        <v>124</v>
      </c>
    </row>
  </sheetData>
  <sheetProtection selectLockedCells="1"/>
  <mergeCells count="20">
    <mergeCell ref="M22:M24"/>
    <mergeCell ref="C22:C24"/>
    <mergeCell ref="A22:B24"/>
    <mergeCell ref="A19:B19"/>
    <mergeCell ref="A30:B30"/>
    <mergeCell ref="D23:E23"/>
    <mergeCell ref="F23:G23"/>
    <mergeCell ref="J23:K23"/>
    <mergeCell ref="D22:L22"/>
    <mergeCell ref="H23:I23"/>
    <mergeCell ref="D14:D15"/>
    <mergeCell ref="L11:L13"/>
    <mergeCell ref="F12:F13"/>
    <mergeCell ref="J12:J13"/>
    <mergeCell ref="D12:D13"/>
    <mergeCell ref="D11:K11"/>
    <mergeCell ref="H12:H13"/>
    <mergeCell ref="F14:F15"/>
    <mergeCell ref="H14:H15"/>
    <mergeCell ref="J14:J15"/>
  </mergeCells>
  <conditionalFormatting sqref="L19">
    <cfRule type="cellIs" dxfId="25" priority="4" operator="equal">
      <formula>0</formula>
    </cfRule>
    <cfRule type="cellIs" dxfId="24" priority="5" operator="lessThan">
      <formula>100</formula>
    </cfRule>
    <cfRule type="cellIs" dxfId="23" priority="6" operator="greaterThan">
      <formula>100</formula>
    </cfRule>
  </conditionalFormatting>
  <conditionalFormatting sqref="M30">
    <cfRule type="cellIs" dxfId="22" priority="1" operator="equal">
      <formula>0</formula>
    </cfRule>
    <cfRule type="cellIs" dxfId="21" priority="2" operator="lessThan">
      <formula>100</formula>
    </cfRule>
    <cfRule type="cellIs" dxfId="20" priority="3" operator="greaterThan">
      <formula>100</formula>
    </cfRule>
  </conditionalFormatting>
  <dataValidations count="3">
    <dataValidation type="decimal" operator="equal" allowBlank="1" showInputMessage="1" showErrorMessage="1" errorTitle="Tähelepanu!" error="Tervik peab olema 100%" promptTitle="Tähelepanu!" prompt="Osakaalude summa peab olema 100%" sqref="L19 M30" xr:uid="{00000000-0002-0000-0100-000000000000}">
      <formula1>100</formula1>
    </dataValidation>
    <dataValidation type="decimal" allowBlank="1" showInputMessage="1" showErrorMessage="1" errorTitle="Tähelepanu!" error="AMIF toetuse osakaal ei saa olla suurem kui 75%" promptTitle="Tähelepanu!" prompt="AMIF toetuse osakaal ei saa olla suurem kui 75%" sqref="L14 M25" xr:uid="{00000000-0002-0000-0100-000001000000}">
      <formula1>0</formula1>
      <formula2>75</formula2>
    </dataValidation>
    <dataValidation operator="equal" allowBlank="1" showErrorMessage="1" promptTitle="Tähelepanu!" prompt="AMIF tulu peab võrduma AMIF kuluga." sqref="B13 A22" xr:uid="{00000000-0002-0000-0100-000002000000}"/>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Q36"/>
  <sheetViews>
    <sheetView topLeftCell="A4" zoomScale="80" zoomScaleNormal="80" workbookViewId="0">
      <selection activeCell="K19" sqref="K19"/>
    </sheetView>
  </sheetViews>
  <sheetFormatPr defaultColWidth="9.140625" defaultRowHeight="15.75" x14ac:dyDescent="0.25"/>
  <cols>
    <col min="1" max="1" width="18.28515625" style="1" customWidth="1"/>
    <col min="2" max="2" width="41.85546875" style="1" customWidth="1"/>
    <col min="3" max="3" width="17.28515625" style="1" customWidth="1"/>
    <col min="4" max="4" width="19" style="1" customWidth="1"/>
    <col min="5" max="5" width="18.140625" style="18" customWidth="1"/>
    <col min="6" max="6" width="18.7109375" style="18" customWidth="1"/>
    <col min="7" max="7" width="18.140625" style="1" customWidth="1"/>
    <col min="8" max="8" width="18.7109375" style="1" customWidth="1"/>
    <col min="9" max="9" width="11.42578125" style="1" customWidth="1"/>
    <col min="10" max="12" width="9.140625" style="1"/>
    <col min="13" max="13" width="9.140625" style="1" customWidth="1"/>
    <col min="14" max="15" width="9.140625" style="1"/>
    <col min="16" max="16" width="10.7109375" style="1" customWidth="1"/>
    <col min="17" max="17" width="8.85546875" style="1" customWidth="1"/>
    <col min="18" max="16384" width="9.140625" style="1"/>
  </cols>
  <sheetData>
    <row r="1" spans="1:17" s="18" customFormat="1" x14ac:dyDescent="0.25">
      <c r="A1"/>
    </row>
    <row r="2" spans="1:17" s="18" customFormat="1" x14ac:dyDescent="0.25">
      <c r="A2" s="76" t="s">
        <v>23</v>
      </c>
      <c r="B2" s="77"/>
      <c r="D2" s="33"/>
    </row>
    <row r="3" spans="1:17" x14ac:dyDescent="0.25">
      <c r="A3" s="3" t="s">
        <v>0</v>
      </c>
      <c r="L3" s="6"/>
    </row>
    <row r="4" spans="1:17" s="27" customFormat="1" x14ac:dyDescent="0.25">
      <c r="A4" s="33" t="s">
        <v>42</v>
      </c>
      <c r="B4" s="27" t="s">
        <v>205</v>
      </c>
      <c r="L4" s="32"/>
    </row>
    <row r="5" spans="1:17" s="27" customFormat="1" x14ac:dyDescent="0.25">
      <c r="A5" s="33" t="s">
        <v>232</v>
      </c>
      <c r="B5" s="27" t="s">
        <v>155</v>
      </c>
    </row>
    <row r="6" spans="1:17" s="27" customFormat="1" x14ac:dyDescent="0.25">
      <c r="A6" s="33" t="s">
        <v>231</v>
      </c>
      <c r="B6" s="27" t="s">
        <v>206</v>
      </c>
    </row>
    <row r="7" spans="1:17" s="27" customFormat="1" x14ac:dyDescent="0.25">
      <c r="A7" s="79"/>
    </row>
    <row r="8" spans="1:17" s="27" customFormat="1" x14ac:dyDescent="0.25">
      <c r="A8" s="86"/>
      <c r="C8" s="32"/>
      <c r="D8" s="32"/>
      <c r="E8" s="32"/>
      <c r="F8" s="32"/>
      <c r="G8" s="32"/>
      <c r="H8" s="32"/>
      <c r="I8" s="32"/>
      <c r="J8" s="32"/>
      <c r="K8" s="32"/>
      <c r="L8" s="32"/>
      <c r="M8" s="32"/>
      <c r="N8" s="32"/>
      <c r="O8" s="32"/>
      <c r="P8" s="32"/>
      <c r="Q8" s="32"/>
    </row>
    <row r="9" spans="1:17" x14ac:dyDescent="0.25">
      <c r="A9" s="456" t="s">
        <v>130</v>
      </c>
      <c r="B9" s="456"/>
      <c r="C9" s="22"/>
      <c r="D9" s="22"/>
    </row>
    <row r="10" spans="1:17" ht="47.25" x14ac:dyDescent="0.25">
      <c r="A10" s="34"/>
      <c r="B10" s="35" t="s">
        <v>13</v>
      </c>
      <c r="C10" s="36" t="s">
        <v>131</v>
      </c>
      <c r="D10" s="36" t="s">
        <v>129</v>
      </c>
      <c r="E10" s="85" t="s">
        <v>200</v>
      </c>
      <c r="F10" s="85" t="s">
        <v>201</v>
      </c>
      <c r="G10" s="85" t="s">
        <v>202</v>
      </c>
      <c r="H10" s="85" t="s">
        <v>203</v>
      </c>
      <c r="I10" s="23" t="s">
        <v>56</v>
      </c>
    </row>
    <row r="11" spans="1:17" x14ac:dyDescent="0.25">
      <c r="A11" s="37">
        <v>1</v>
      </c>
      <c r="B11" s="38" t="s">
        <v>3</v>
      </c>
      <c r="C11" s="58">
        <f>'A. Eelarve'!C13</f>
        <v>206230.71000000002</v>
      </c>
      <c r="D11" s="58">
        <f>SUM(E11:H11)</f>
        <v>137474.56567500002</v>
      </c>
      <c r="E11" s="20">
        <f>E28*0.75</f>
        <v>63077.767949999979</v>
      </c>
      <c r="F11" s="20">
        <f>F28*0.75</f>
        <v>74396.797725000026</v>
      </c>
      <c r="G11" s="20">
        <f>G28*0.75</f>
        <v>0</v>
      </c>
      <c r="H11" s="20">
        <f>H28*0.75</f>
        <v>0</v>
      </c>
      <c r="I11" s="59">
        <f>'A. Eelarve'!D13</f>
        <v>75</v>
      </c>
    </row>
    <row r="12" spans="1:17" x14ac:dyDescent="0.25">
      <c r="A12" s="37">
        <v>2</v>
      </c>
      <c r="B12" s="38" t="s">
        <v>15</v>
      </c>
      <c r="C12" s="58">
        <f>'A. Eelarve'!C14</f>
        <v>68743.570000000007</v>
      </c>
      <c r="D12" s="58">
        <f>SUM(E12:H12)</f>
        <v>45824.855225000007</v>
      </c>
      <c r="E12" s="20">
        <f>E28*0.25</f>
        <v>21025.922649999993</v>
      </c>
      <c r="F12" s="20">
        <f>F28*0.25</f>
        <v>24798.93257500001</v>
      </c>
      <c r="G12" s="20">
        <f>G28*0.25</f>
        <v>0</v>
      </c>
      <c r="H12" s="20">
        <f>H28*0.25</f>
        <v>0</v>
      </c>
      <c r="I12" s="59">
        <f>'A. Eelarve'!D14</f>
        <v>25</v>
      </c>
      <c r="J12" s="6"/>
    </row>
    <row r="13" spans="1:17" s="18" customFormat="1" x14ac:dyDescent="0.25">
      <c r="A13" s="37">
        <v>3</v>
      </c>
      <c r="B13" s="38" t="s">
        <v>17</v>
      </c>
      <c r="C13" s="58">
        <f>'A. Eelarve'!C15</f>
        <v>0</v>
      </c>
      <c r="D13" s="58">
        <f t="shared" ref="D12:D15" si="0">SUM(E13:H13)</f>
        <v>0</v>
      </c>
      <c r="E13" s="20"/>
      <c r="F13" s="20"/>
      <c r="G13" s="20"/>
      <c r="H13" s="20"/>
      <c r="I13" s="59">
        <f>'A. Eelarve'!D15</f>
        <v>0</v>
      </c>
      <c r="J13" s="6"/>
    </row>
    <row r="14" spans="1:17" x14ac:dyDescent="0.25">
      <c r="A14" s="37">
        <v>4</v>
      </c>
      <c r="B14" s="38" t="s">
        <v>16</v>
      </c>
      <c r="C14" s="58">
        <f>'A. Eelarve'!C16</f>
        <v>0</v>
      </c>
      <c r="D14" s="58">
        <f t="shared" si="0"/>
        <v>0</v>
      </c>
      <c r="E14" s="20"/>
      <c r="F14" s="20"/>
      <c r="G14" s="20"/>
      <c r="H14" s="20"/>
      <c r="I14" s="59">
        <f>'A. Eelarve'!D16</f>
        <v>0</v>
      </c>
    </row>
    <row r="15" spans="1:17" s="18" customFormat="1" x14ac:dyDescent="0.25">
      <c r="A15" s="37">
        <v>5</v>
      </c>
      <c r="B15" s="38" t="s">
        <v>45</v>
      </c>
      <c r="C15" s="58">
        <f>'A. Eelarve'!C17</f>
        <v>0</v>
      </c>
      <c r="D15" s="58">
        <f t="shared" si="0"/>
        <v>0</v>
      </c>
      <c r="E15" s="20"/>
      <c r="F15" s="20"/>
      <c r="G15" s="20"/>
      <c r="H15" s="20"/>
      <c r="I15" s="59">
        <f>'A. Eelarve'!D17</f>
        <v>0</v>
      </c>
    </row>
    <row r="16" spans="1:17" x14ac:dyDescent="0.25">
      <c r="A16" s="417" t="s">
        <v>57</v>
      </c>
      <c r="B16" s="418"/>
      <c r="C16" s="45">
        <f t="shared" ref="C16:I16" si="1">SUM(C11:C15)</f>
        <v>274974.28000000003</v>
      </c>
      <c r="D16" s="45">
        <f t="shared" si="1"/>
        <v>183299.42090000003</v>
      </c>
      <c r="E16" s="45">
        <f t="shared" si="1"/>
        <v>84103.690599999973</v>
      </c>
      <c r="F16" s="45">
        <f t="shared" si="1"/>
        <v>99195.730300000039</v>
      </c>
      <c r="G16" s="45">
        <f t="shared" si="1"/>
        <v>0</v>
      </c>
      <c r="H16" s="45">
        <f t="shared" si="1"/>
        <v>0</v>
      </c>
      <c r="I16" s="24">
        <f t="shared" si="1"/>
        <v>100</v>
      </c>
    </row>
    <row r="18" spans="1:12" s="18" customFormat="1" x14ac:dyDescent="0.25">
      <c r="A18" s="8" t="s">
        <v>84</v>
      </c>
      <c r="B18" s="1"/>
      <c r="C18" s="7"/>
      <c r="D18" s="6"/>
      <c r="E18" s="6"/>
      <c r="F18" s="6"/>
      <c r="G18" s="6"/>
      <c r="H18" s="6"/>
      <c r="I18" s="6"/>
    </row>
    <row r="19" spans="1:12" ht="78.75" customHeight="1" x14ac:dyDescent="0.25">
      <c r="A19" s="125" t="s">
        <v>1</v>
      </c>
      <c r="B19" s="125" t="s">
        <v>2</v>
      </c>
      <c r="C19" s="124" t="s">
        <v>10</v>
      </c>
      <c r="D19" s="28" t="s">
        <v>204</v>
      </c>
      <c r="E19" s="126" t="s">
        <v>200</v>
      </c>
      <c r="F19" s="126" t="s">
        <v>201</v>
      </c>
      <c r="G19" s="85" t="s">
        <v>202</v>
      </c>
      <c r="H19" s="85" t="s">
        <v>203</v>
      </c>
      <c r="I19" s="29" t="s">
        <v>4</v>
      </c>
    </row>
    <row r="20" spans="1:12" s="14" customFormat="1" x14ac:dyDescent="0.25">
      <c r="A20" s="10" t="s">
        <v>35</v>
      </c>
      <c r="B20" s="10" t="s">
        <v>5</v>
      </c>
      <c r="C20" s="66">
        <f>'A. Eelarve'!C22</f>
        <v>59166.36</v>
      </c>
      <c r="D20" s="66">
        <f>SUM(E20:H20)</f>
        <v>31590.18</v>
      </c>
      <c r="E20" s="66">
        <f>'C1. Tööjõukulud'!G94</f>
        <v>15453.900000000001</v>
      </c>
      <c r="F20" s="66">
        <f>'C1. Tööjõukulud'!G176</f>
        <v>16136.28</v>
      </c>
      <c r="G20" s="66">
        <f>'C1. Tööjõukulud'!G195</f>
        <v>0</v>
      </c>
      <c r="H20" s="66">
        <f>'C1. Tööjõukulud'!G214</f>
        <v>0</v>
      </c>
      <c r="I20" s="66">
        <f>IFERROR(ROUND(D20/C20*100,2),0)</f>
        <v>53.39</v>
      </c>
      <c r="L20"/>
    </row>
    <row r="21" spans="1:12" x14ac:dyDescent="0.25">
      <c r="A21" s="10" t="s">
        <v>6</v>
      </c>
      <c r="B21" s="88" t="s">
        <v>115</v>
      </c>
      <c r="C21" s="66">
        <f>'A. Eelarve'!C23</f>
        <v>3680</v>
      </c>
      <c r="D21" s="66">
        <f t="shared" ref="D21:D25" si="2">SUM(E21:H21)</f>
        <v>712.73</v>
      </c>
      <c r="E21" s="66">
        <f>'C2. Sõidu- ja lähetuskulud'!G17</f>
        <v>470.24</v>
      </c>
      <c r="F21" s="66">
        <f>'C2. Sõidu- ja lähetuskulud'!G29</f>
        <v>242.48999999999998</v>
      </c>
      <c r="G21" s="66">
        <f>'C2. Sõidu- ja lähetuskulud'!G47</f>
        <v>0</v>
      </c>
      <c r="H21" s="66">
        <f>'C2. Sõidu- ja lähetuskulud'!G65</f>
        <v>0</v>
      </c>
      <c r="I21" s="66">
        <f t="shared" ref="I21:I28" si="3">IFERROR(ROUND(D21/C21*100,2),0)</f>
        <v>19.37</v>
      </c>
      <c r="L21"/>
    </row>
    <row r="22" spans="1:12" s="18" customFormat="1" x14ac:dyDescent="0.25">
      <c r="A22" s="10" t="s">
        <v>7</v>
      </c>
      <c r="B22" s="11" t="s">
        <v>79</v>
      </c>
      <c r="C22" s="66">
        <f>'A. Eelarve'!C24</f>
        <v>33505</v>
      </c>
      <c r="D22" s="66">
        <f t="shared" si="2"/>
        <v>17519.86</v>
      </c>
      <c r="E22" s="66">
        <f>'C3. Seadmed, kinnisvara'!G35</f>
        <v>7940.2800000000007</v>
      </c>
      <c r="F22" s="66">
        <f>'C3. Seadmed, kinnisvara'!G79</f>
        <v>9579.5800000000017</v>
      </c>
      <c r="G22" s="66">
        <f>'C3. Seadmed, kinnisvara'!G97</f>
        <v>0</v>
      </c>
      <c r="H22" s="66">
        <f>'C3. Seadmed, kinnisvara'!G115</f>
        <v>0</v>
      </c>
      <c r="I22" s="66">
        <f>IFERROR(ROUND(D22/C22*100,2),0)</f>
        <v>52.29</v>
      </c>
    </row>
    <row r="23" spans="1:12" x14ac:dyDescent="0.25">
      <c r="A23" s="10" t="s">
        <v>53</v>
      </c>
      <c r="B23" s="89" t="s">
        <v>117</v>
      </c>
      <c r="C23" s="66">
        <f>'A. Eelarve'!C25</f>
        <v>1390</v>
      </c>
      <c r="D23" s="66">
        <f t="shared" si="2"/>
        <v>1215.5999999999999</v>
      </c>
      <c r="E23" s="66">
        <f>' C4. EL avalikustamise kulud'!G10</f>
        <v>1215.5999999999999</v>
      </c>
      <c r="F23" s="66">
        <f>' C4. EL avalikustamise kulud'!G28</f>
        <v>0</v>
      </c>
      <c r="G23" s="66">
        <f>' C4. EL avalikustamise kulud'!G46</f>
        <v>0</v>
      </c>
      <c r="H23" s="66">
        <f>' C4. EL avalikustamise kulud'!G64</f>
        <v>0</v>
      </c>
      <c r="I23" s="66">
        <f>IFERROR(ROUND(D23/C23*100,2),0)</f>
        <v>87.45</v>
      </c>
    </row>
    <row r="24" spans="1:12" x14ac:dyDescent="0.25">
      <c r="A24" s="10" t="s">
        <v>77</v>
      </c>
      <c r="B24" s="89" t="s">
        <v>116</v>
      </c>
      <c r="C24" s="66">
        <f>'A. Eelarve'!C26</f>
        <v>151743.95000000001</v>
      </c>
      <c r="D24" s="66">
        <f t="shared" si="2"/>
        <v>118043.51000000001</v>
      </c>
      <c r="E24" s="66">
        <f>' C5. Sihtrühmaga seotud kulud'!G329</f>
        <v>53301.019999999975</v>
      </c>
      <c r="F24" s="66">
        <f>' C5. Sihtrühmaga seotud kulud'!G750</f>
        <v>64742.490000000042</v>
      </c>
      <c r="G24" s="66">
        <f>' C5. Sihtrühmaga seotud kulud'!G768</f>
        <v>0</v>
      </c>
      <c r="H24" s="66">
        <f>' C5. Sihtrühmaga seotud kulud'!G786</f>
        <v>0</v>
      </c>
      <c r="I24" s="66">
        <f t="shared" si="3"/>
        <v>77.790000000000006</v>
      </c>
    </row>
    <row r="25" spans="1:12" s="18" customFormat="1" x14ac:dyDescent="0.25">
      <c r="A25" s="10" t="s">
        <v>78</v>
      </c>
      <c r="B25" s="11" t="s">
        <v>81</v>
      </c>
      <c r="C25" s="66">
        <f>'A. Eelarve'!C27</f>
        <v>7500</v>
      </c>
      <c r="D25" s="66">
        <f t="shared" si="2"/>
        <v>2225.9900000000002</v>
      </c>
      <c r="E25" s="66">
        <f>'C6. Muud otsesed kulud'!G29</f>
        <v>220.54</v>
      </c>
      <c r="F25" s="66">
        <f>'C6. Muud otsesed kulud'!G47</f>
        <v>2005.45</v>
      </c>
      <c r="G25" s="66">
        <f>'C6. Muud otsesed kulud'!G65</f>
        <v>0</v>
      </c>
      <c r="H25" s="66">
        <f>'C6. Muud otsesed kulud'!G83</f>
        <v>0</v>
      </c>
      <c r="I25" s="66">
        <f t="shared" si="3"/>
        <v>29.68</v>
      </c>
    </row>
    <row r="26" spans="1:12" x14ac:dyDescent="0.25">
      <c r="A26" s="12"/>
      <c r="B26" s="13" t="s">
        <v>41</v>
      </c>
      <c r="C26" s="67">
        <f>SUM(C20:C25)</f>
        <v>256985.31</v>
      </c>
      <c r="D26" s="67">
        <f>SUM(D20:D25)</f>
        <v>171307.87</v>
      </c>
      <c r="E26" s="67">
        <f>SUM(E20:E25)</f>
        <v>78601.579999999973</v>
      </c>
      <c r="F26" s="67">
        <f t="shared" ref="F26" si="4">SUM(F20:F25)</f>
        <v>92706.290000000037</v>
      </c>
      <c r="G26" s="67">
        <f>SUM(G20:G25)</f>
        <v>0</v>
      </c>
      <c r="H26" s="67">
        <f>SUM(H20:H25)</f>
        <v>0</v>
      </c>
      <c r="I26" s="67">
        <f>IFERROR(ROUND(D26/C26*100,2),0)</f>
        <v>66.66</v>
      </c>
    </row>
    <row r="27" spans="1:12" x14ac:dyDescent="0.25">
      <c r="A27" s="12"/>
      <c r="B27" s="13" t="s">
        <v>12</v>
      </c>
      <c r="C27" s="67">
        <f>'A. Eelarve'!C29</f>
        <v>17988.97</v>
      </c>
      <c r="D27" s="67">
        <f>SUM(E27:H27)</f>
        <v>11991.550900000002</v>
      </c>
      <c r="E27" s="67">
        <f>E26*7%</f>
        <v>5502.1105999999982</v>
      </c>
      <c r="F27" s="67">
        <f>F26*7%</f>
        <v>6489.4403000000029</v>
      </c>
      <c r="G27" s="67">
        <v>0</v>
      </c>
      <c r="H27" s="67">
        <v>0</v>
      </c>
      <c r="I27" s="66">
        <f t="shared" si="3"/>
        <v>66.66</v>
      </c>
    </row>
    <row r="28" spans="1:12" x14ac:dyDescent="0.25">
      <c r="A28" s="9"/>
      <c r="B28" s="10" t="s">
        <v>9</v>
      </c>
      <c r="C28" s="66">
        <f>SUM(C26:C27)</f>
        <v>274974.28000000003</v>
      </c>
      <c r="D28" s="66">
        <f>SUM(D26:D27)</f>
        <v>183299.4209</v>
      </c>
      <c r="E28" s="66">
        <f>SUM(E26:E27)</f>
        <v>84103.690599999973</v>
      </c>
      <c r="F28" s="66">
        <f t="shared" ref="F28" si="5">SUM(F26:F27)</f>
        <v>99195.730300000039</v>
      </c>
      <c r="G28" s="66">
        <f t="shared" ref="G28:H28" si="6">SUM(G26:G27)</f>
        <v>0</v>
      </c>
      <c r="H28" s="66">
        <f t="shared" si="6"/>
        <v>0</v>
      </c>
      <c r="I28" s="66">
        <f t="shared" si="3"/>
        <v>66.66</v>
      </c>
    </row>
    <row r="29" spans="1:12" x14ac:dyDescent="0.25">
      <c r="A29"/>
      <c r="B29"/>
      <c r="C29"/>
      <c r="D29"/>
      <c r="F29" s="68"/>
      <c r="H29" s="68"/>
    </row>
    <row r="30" spans="1:12" s="18" customFormat="1" x14ac:dyDescent="0.25">
      <c r="A30" s="73"/>
      <c r="B30" s="74"/>
      <c r="C30" s="75"/>
      <c r="D30"/>
      <c r="E30" s="15"/>
      <c r="G30"/>
    </row>
    <row r="31" spans="1:12" x14ac:dyDescent="0.25">
      <c r="A31" s="17" t="s">
        <v>199</v>
      </c>
    </row>
    <row r="32" spans="1:12" x14ac:dyDescent="0.25">
      <c r="A32" s="454" t="s">
        <v>75</v>
      </c>
      <c r="B32" s="455"/>
      <c r="C32" s="56" t="s">
        <v>74</v>
      </c>
      <c r="D32" s="56" t="s">
        <v>46</v>
      </c>
      <c r="E32" s="15"/>
      <c r="F32" s="15"/>
      <c r="G32"/>
      <c r="H32"/>
    </row>
    <row r="33" spans="1:8" ht="47.25" x14ac:dyDescent="0.25">
      <c r="A33" s="19">
        <v>1</v>
      </c>
      <c r="B33" s="2" t="s">
        <v>19</v>
      </c>
      <c r="C33" s="57" t="s">
        <v>72</v>
      </c>
      <c r="D33" s="30"/>
      <c r="E33" s="15"/>
      <c r="F33" s="15"/>
      <c r="G33"/>
      <c r="H33"/>
    </row>
    <row r="34" spans="1:8" x14ac:dyDescent="0.25">
      <c r="A34" s="19">
        <v>2</v>
      </c>
      <c r="B34" s="20" t="s">
        <v>20</v>
      </c>
      <c r="C34" s="57" t="s">
        <v>72</v>
      </c>
      <c r="D34" s="30"/>
      <c r="E34" s="15"/>
      <c r="F34" s="15"/>
      <c r="G34"/>
      <c r="H34"/>
    </row>
    <row r="35" spans="1:8" ht="47.25" x14ac:dyDescent="0.25">
      <c r="A35" s="19">
        <v>3</v>
      </c>
      <c r="B35" s="2" t="s">
        <v>21</v>
      </c>
      <c r="C35" s="57" t="s">
        <v>73</v>
      </c>
      <c r="D35" s="30"/>
      <c r="E35" s="15"/>
      <c r="F35" s="15"/>
      <c r="G35"/>
      <c r="H35"/>
    </row>
    <row r="36" spans="1:8" ht="47.25" x14ac:dyDescent="0.25">
      <c r="A36" s="19">
        <v>4</v>
      </c>
      <c r="B36" s="2" t="s">
        <v>22</v>
      </c>
      <c r="C36" s="57" t="s">
        <v>72</v>
      </c>
      <c r="D36" s="30"/>
      <c r="E36" s="15"/>
      <c r="F36" s="15"/>
      <c r="G36"/>
      <c r="H36"/>
    </row>
  </sheetData>
  <sheetProtection selectLockedCells="1"/>
  <dataConsolidate/>
  <mergeCells count="3">
    <mergeCell ref="A32:B32"/>
    <mergeCell ref="A9:B9"/>
    <mergeCell ref="A16:B16"/>
  </mergeCells>
  <conditionalFormatting sqref="I16">
    <cfRule type="cellIs" dxfId="19" priority="67" operator="equal">
      <formula>0</formula>
    </cfRule>
    <cfRule type="cellIs" dxfId="18" priority="85" operator="lessThan">
      <formula>100</formula>
    </cfRule>
    <cfRule type="cellIs" dxfId="17" priority="86" operator="greaterThan">
      <formula>100</formula>
    </cfRule>
  </conditionalFormatting>
  <conditionalFormatting sqref="I20 I25 I22:I23">
    <cfRule type="cellIs" dxfId="16" priority="77" operator="greaterThan">
      <formula>110</formula>
    </cfRule>
  </conditionalFormatting>
  <conditionalFormatting sqref="I28">
    <cfRule type="cellIs" dxfId="15" priority="71" operator="greaterThan">
      <formula>100</formula>
    </cfRule>
  </conditionalFormatting>
  <conditionalFormatting sqref="I21">
    <cfRule type="cellIs" dxfId="14" priority="66" operator="greaterThan">
      <formula>110</formula>
    </cfRule>
  </conditionalFormatting>
  <conditionalFormatting sqref="I24">
    <cfRule type="cellIs" dxfId="13" priority="65" operator="greaterThan">
      <formula>110</formula>
    </cfRule>
  </conditionalFormatting>
  <conditionalFormatting sqref="I26">
    <cfRule type="colorScale" priority="11">
      <colorScale>
        <cfvo type="num" val="0"/>
        <cfvo type="num" val="&quot;C11*1,1&quot;"/>
        <color rgb="FFFF7128"/>
        <color theme="5"/>
      </colorScale>
    </cfRule>
    <cfRule type="cellIs" dxfId="12" priority="12" stopIfTrue="1" operator="greaterThan">
      <formula>"C11*110%"</formula>
    </cfRule>
    <cfRule type="cellIs" dxfId="11" priority="13" stopIfTrue="1" operator="greaterThan">
      <formula>H26*1.1</formula>
    </cfRule>
    <cfRule type="cellIs" dxfId="10" priority="14" stopIfTrue="1" operator="greaterThan">
      <formula>H26*1.1</formula>
    </cfRule>
    <cfRule type="cellIs" dxfId="9" priority="15" stopIfTrue="1" operator="greaterThan">
      <formula>"F11*1,1"</formula>
    </cfRule>
  </conditionalFormatting>
  <conditionalFormatting sqref="G27:H27">
    <cfRule type="colorScale" priority="87">
      <colorScale>
        <cfvo type="num" val="0"/>
        <cfvo type="num" val="&quot;C11*1,1&quot;"/>
        <color rgb="FFFF7128"/>
        <color theme="5"/>
      </colorScale>
    </cfRule>
    <cfRule type="cellIs" dxfId="8" priority="88" stopIfTrue="1" operator="greaterThan">
      <formula>"C11*110%"</formula>
    </cfRule>
    <cfRule type="cellIs" dxfId="7" priority="89" stopIfTrue="1" operator="greaterThan">
      <formula>D27*1.1</formula>
    </cfRule>
    <cfRule type="cellIs" dxfId="6" priority="90" stopIfTrue="1" operator="greaterThan">
      <formula>D27*1.1</formula>
    </cfRule>
    <cfRule type="cellIs" dxfId="5" priority="91" stopIfTrue="1" operator="greaterThan">
      <formula>"F11*1,1"</formula>
    </cfRule>
  </conditionalFormatting>
  <conditionalFormatting sqref="E27:F27">
    <cfRule type="colorScale" priority="6">
      <colorScale>
        <cfvo type="num" val="0"/>
        <cfvo type="num" val="&quot;C11*1,1&quot;"/>
        <color rgb="FFFF7128"/>
        <color theme="5"/>
      </colorScale>
    </cfRule>
    <cfRule type="cellIs" dxfId="4" priority="7" stopIfTrue="1" operator="greaterThan">
      <formula>"C11*110%"</formula>
    </cfRule>
    <cfRule type="cellIs" dxfId="3" priority="8" stopIfTrue="1" operator="greaterThan">
      <formula>B27*1.1</formula>
    </cfRule>
    <cfRule type="cellIs" dxfId="2" priority="9" stopIfTrue="1" operator="greaterThan">
      <formula>B27*1.1</formula>
    </cfRule>
    <cfRule type="cellIs" dxfId="1" priority="10" stopIfTrue="1" operator="greaterThan">
      <formula>"F11*1,1"</formula>
    </cfRule>
  </conditionalFormatting>
  <conditionalFormatting sqref="I27">
    <cfRule type="cellIs" dxfId="0" priority="1" operator="greaterThan">
      <formula>110</formula>
    </cfRule>
  </conditionalFormatting>
  <dataValidations xWindow="399" yWindow="519" count="6">
    <dataValidation errorStyle="warning" operator="equal" allowBlank="1" showInputMessage="1" showErrorMessage="1" promptTitle="Tähelepanu!" prompt="Tööjõukulud peavad võrduma töölehel &quot;Tööjõukulud&quot; saadud summaga." sqref="D20:D25" xr:uid="{00000000-0002-0000-0200-000000000000}"/>
    <dataValidation type="decimal" operator="equal" allowBlank="1" showInputMessage="1" showErrorMessage="1" errorTitle="Tähelepanu!" error="Tervik peab olema 100%" promptTitle="Tähelepanu!" prompt="Osakaalude summa peab olema 100%" sqref="I16" xr:uid="{00000000-0002-0000-0200-000001000000}">
      <formula1>100</formula1>
    </dataValidation>
    <dataValidation type="decimal" allowBlank="1" showInputMessage="1" showErrorMessage="1" errorTitle="Tähelepanu!" error="AMIF toetuse osakaal ei saa olla suurem kui 75%" promptTitle="Tähelepanu!" prompt="AMIF toetuse osakaal ei saa olla suurem kui 75%" sqref="I11:I15" xr:uid="{00000000-0002-0000-0200-000002000000}">
      <formula1>0</formula1>
      <formula2>75</formula2>
    </dataValidation>
    <dataValidation operator="equal" allowBlank="1" showErrorMessage="1" promptTitle="Tähelepanu!" prompt="AMIF tulu peab võrduma AMIF kuluga." sqref="B10" xr:uid="{00000000-0002-0000-0200-000003000000}"/>
    <dataValidation allowBlank="1" showInputMessage="1" showErrorMessage="1" promptTitle="Tähelepanu!" prompt="Kulud meetmete lõikes kokku peab olema võrdne projekti kulud kokku." sqref="C30" xr:uid="{00000000-0002-0000-0200-000004000000}"/>
    <dataValidation type="list" allowBlank="1" showInputMessage="1" showErrorMessage="1" errorTitle="Tähelepanu!" error="Vali sobiv vastus" promptTitle="Tähelepanu!" prompt="Vali sobiv vastus" sqref="C33:C36" xr:uid="{00000000-0002-0000-0200-000005000000}">
      <formula1>Kinnituskiri</formula1>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tint="0.39997558519241921"/>
  </sheetPr>
  <dimension ref="A1:G215"/>
  <sheetViews>
    <sheetView topLeftCell="A158" workbookViewId="0">
      <selection activeCell="D133" sqref="D133"/>
    </sheetView>
  </sheetViews>
  <sheetFormatPr defaultColWidth="9.140625" defaultRowHeight="15.75" x14ac:dyDescent="0.25"/>
  <cols>
    <col min="1" max="1" width="11.28515625" style="18" bestFit="1" customWidth="1"/>
    <col min="2" max="2" width="22.5703125" style="18" customWidth="1"/>
    <col min="3" max="3" width="28.28515625" style="18" customWidth="1"/>
    <col min="4" max="4" width="16.7109375" style="169" customWidth="1"/>
    <col min="5" max="5" width="15.7109375" style="164" customWidth="1"/>
    <col min="6" max="6" width="15.42578125" style="18" customWidth="1"/>
    <col min="7" max="7" width="13.42578125" style="274" bestFit="1" customWidth="1"/>
    <col min="8" max="16384" width="9.140625" style="18"/>
  </cols>
  <sheetData>
    <row r="1" spans="1:7" x14ac:dyDescent="0.25">
      <c r="A1" s="3" t="s">
        <v>70</v>
      </c>
      <c r="B1" s="3"/>
    </row>
    <row r="2" spans="1:7" x14ac:dyDescent="0.25">
      <c r="A2" s="3"/>
      <c r="B2" s="3"/>
    </row>
    <row r="3" spans="1:7" x14ac:dyDescent="0.25">
      <c r="A3" s="81" t="s">
        <v>112</v>
      </c>
    </row>
    <row r="4" spans="1:7" x14ac:dyDescent="0.25">
      <c r="A4" s="16"/>
      <c r="B4" s="459" t="s">
        <v>126</v>
      </c>
      <c r="C4" s="459"/>
      <c r="D4" s="459"/>
      <c r="E4" s="459"/>
      <c r="F4" s="459"/>
      <c r="G4" s="460" t="s">
        <v>14</v>
      </c>
    </row>
    <row r="5" spans="1:7" ht="31.5" x14ac:dyDescent="0.25">
      <c r="A5" s="92" t="s">
        <v>1</v>
      </c>
      <c r="B5" s="5" t="s">
        <v>47</v>
      </c>
      <c r="C5" s="5" t="s">
        <v>48</v>
      </c>
      <c r="D5" s="170" t="s">
        <v>49</v>
      </c>
      <c r="E5" s="160" t="s">
        <v>50</v>
      </c>
      <c r="F5" s="5" t="s">
        <v>51</v>
      </c>
      <c r="G5" s="460"/>
    </row>
    <row r="6" spans="1:7" s="27" customFormat="1" hidden="1" x14ac:dyDescent="0.25">
      <c r="A6" s="82" t="s">
        <v>90</v>
      </c>
      <c r="B6" s="82"/>
      <c r="C6" s="82"/>
      <c r="D6" s="171"/>
      <c r="E6" s="278"/>
      <c r="F6" s="82"/>
      <c r="G6" s="275"/>
    </row>
    <row r="7" spans="1:7" s="27" customFormat="1" hidden="1" x14ac:dyDescent="0.25">
      <c r="A7" s="82" t="s">
        <v>94</v>
      </c>
      <c r="B7" s="82"/>
      <c r="C7" s="82"/>
      <c r="D7" s="171"/>
      <c r="E7" s="278"/>
      <c r="F7" s="82"/>
      <c r="G7" s="275"/>
    </row>
    <row r="8" spans="1:7" s="27" customFormat="1" hidden="1" x14ac:dyDescent="0.25">
      <c r="A8" s="83" t="s">
        <v>95</v>
      </c>
      <c r="B8" s="82" t="s">
        <v>100</v>
      </c>
      <c r="C8" s="82" t="s">
        <v>92</v>
      </c>
      <c r="D8" s="171" t="s">
        <v>93</v>
      </c>
      <c r="E8" s="278">
        <v>42425</v>
      </c>
      <c r="F8" s="82" t="s">
        <v>97</v>
      </c>
      <c r="G8" s="275"/>
    </row>
    <row r="9" spans="1:7" s="27" customFormat="1" ht="63" hidden="1" x14ac:dyDescent="0.25">
      <c r="A9" s="82" t="s">
        <v>96</v>
      </c>
      <c r="B9" s="82" t="s">
        <v>91</v>
      </c>
      <c r="C9" s="82" t="s">
        <v>92</v>
      </c>
      <c r="D9" s="171" t="s">
        <v>93</v>
      </c>
      <c r="E9" s="278">
        <v>42425</v>
      </c>
      <c r="F9" s="84" t="s">
        <v>98</v>
      </c>
      <c r="G9" s="275"/>
    </row>
    <row r="10" spans="1:7" s="27" customFormat="1" hidden="1" x14ac:dyDescent="0.25">
      <c r="A10" s="82" t="s">
        <v>99</v>
      </c>
      <c r="B10" s="82"/>
      <c r="C10" s="82"/>
      <c r="D10" s="171"/>
      <c r="E10" s="278"/>
      <c r="F10" s="84"/>
      <c r="G10" s="275"/>
    </row>
    <row r="11" spans="1:7" s="27" customFormat="1" hidden="1" x14ac:dyDescent="0.25">
      <c r="A11" s="82" t="s">
        <v>105</v>
      </c>
      <c r="B11" s="82" t="s">
        <v>91</v>
      </c>
      <c r="C11" s="82" t="s">
        <v>92</v>
      </c>
      <c r="D11" s="171" t="s">
        <v>93</v>
      </c>
      <c r="E11" s="278">
        <v>42425</v>
      </c>
      <c r="F11" s="82" t="s">
        <v>97</v>
      </c>
      <c r="G11" s="275"/>
    </row>
    <row r="12" spans="1:7" s="27" customFormat="1" ht="63" hidden="1" x14ac:dyDescent="0.25">
      <c r="A12" s="82" t="s">
        <v>127</v>
      </c>
      <c r="B12" s="82" t="s">
        <v>91</v>
      </c>
      <c r="C12" s="82" t="s">
        <v>92</v>
      </c>
      <c r="D12" s="171" t="s">
        <v>93</v>
      </c>
      <c r="E12" s="278">
        <v>42425</v>
      </c>
      <c r="F12" s="84" t="s">
        <v>98</v>
      </c>
      <c r="G12" s="275"/>
    </row>
    <row r="13" spans="1:7" s="130" customFormat="1" x14ac:dyDescent="0.25">
      <c r="A13" s="464" t="s">
        <v>403</v>
      </c>
      <c r="B13" s="465"/>
      <c r="C13" s="465"/>
      <c r="D13" s="465"/>
      <c r="E13" s="465"/>
      <c r="F13" s="465"/>
      <c r="G13" s="466"/>
    </row>
    <row r="14" spans="1:7" s="27" customFormat="1" x14ac:dyDescent="0.25">
      <c r="A14" s="25" t="s">
        <v>404</v>
      </c>
      <c r="B14" s="25" t="s">
        <v>324</v>
      </c>
      <c r="C14" s="25" t="s">
        <v>405</v>
      </c>
      <c r="D14" s="172">
        <v>202004</v>
      </c>
      <c r="E14" s="168">
        <v>43951</v>
      </c>
      <c r="F14" s="25" t="s">
        <v>97</v>
      </c>
      <c r="G14" s="276">
        <v>425</v>
      </c>
    </row>
    <row r="15" spans="1:7" s="27" customFormat="1" ht="63" x14ac:dyDescent="0.25">
      <c r="A15" s="25" t="s">
        <v>406</v>
      </c>
      <c r="B15" s="25" t="s">
        <v>324</v>
      </c>
      <c r="C15" s="25" t="s">
        <v>405</v>
      </c>
      <c r="D15" s="172">
        <v>202004</v>
      </c>
      <c r="E15" s="168">
        <v>43951</v>
      </c>
      <c r="F15" s="109" t="s">
        <v>98</v>
      </c>
      <c r="G15" s="276">
        <f>3.4+140.25</f>
        <v>143.65</v>
      </c>
    </row>
    <row r="16" spans="1:7" s="130" customFormat="1" x14ac:dyDescent="0.25">
      <c r="A16" s="467" t="s">
        <v>713</v>
      </c>
      <c r="B16" s="468"/>
      <c r="C16" s="468"/>
      <c r="D16" s="468"/>
      <c r="E16" s="468"/>
      <c r="F16" s="468"/>
      <c r="G16" s="469"/>
    </row>
    <row r="17" spans="1:7" s="27" customFormat="1" x14ac:dyDescent="0.25">
      <c r="A17" s="25" t="s">
        <v>407</v>
      </c>
      <c r="B17" s="25" t="s">
        <v>324</v>
      </c>
      <c r="C17" s="25" t="s">
        <v>405</v>
      </c>
      <c r="D17" s="172">
        <v>202004</v>
      </c>
      <c r="E17" s="168">
        <v>43951</v>
      </c>
      <c r="F17" s="25" t="s">
        <v>97</v>
      </c>
      <c r="G17" s="276">
        <v>270</v>
      </c>
    </row>
    <row r="18" spans="1:7" s="27" customFormat="1" ht="63" x14ac:dyDescent="0.25">
      <c r="A18" s="25" t="s">
        <v>408</v>
      </c>
      <c r="B18" s="25" t="s">
        <v>324</v>
      </c>
      <c r="C18" s="25" t="s">
        <v>405</v>
      </c>
      <c r="D18" s="172">
        <v>202004</v>
      </c>
      <c r="E18" s="168">
        <v>43951</v>
      </c>
      <c r="F18" s="109" t="s">
        <v>98</v>
      </c>
      <c r="G18" s="276">
        <f>2.16+89.1</f>
        <v>91.259999999999991</v>
      </c>
    </row>
    <row r="19" spans="1:7" s="27" customFormat="1" x14ac:dyDescent="0.25">
      <c r="A19" s="467" t="s">
        <v>409</v>
      </c>
      <c r="B19" s="468"/>
      <c r="C19" s="468"/>
      <c r="D19" s="468"/>
      <c r="E19" s="468"/>
      <c r="F19" s="468"/>
      <c r="G19" s="469"/>
    </row>
    <row r="20" spans="1:7" s="27" customFormat="1" x14ac:dyDescent="0.25">
      <c r="A20" s="25" t="s">
        <v>410</v>
      </c>
      <c r="B20" s="25" t="s">
        <v>324</v>
      </c>
      <c r="C20" s="25" t="s">
        <v>405</v>
      </c>
      <c r="D20" s="172">
        <v>202004</v>
      </c>
      <c r="E20" s="168">
        <v>43951</v>
      </c>
      <c r="F20" s="25" t="s">
        <v>97</v>
      </c>
      <c r="G20" s="276">
        <v>390</v>
      </c>
    </row>
    <row r="21" spans="1:7" s="27" customFormat="1" ht="63" x14ac:dyDescent="0.25">
      <c r="A21" s="25" t="s">
        <v>411</v>
      </c>
      <c r="B21" s="25" t="s">
        <v>324</v>
      </c>
      <c r="C21" s="25" t="s">
        <v>405</v>
      </c>
      <c r="D21" s="172">
        <v>202004</v>
      </c>
      <c r="E21" s="168">
        <v>43951</v>
      </c>
      <c r="F21" s="109" t="s">
        <v>98</v>
      </c>
      <c r="G21" s="276">
        <f>3.12+128.7</f>
        <v>131.82</v>
      </c>
    </row>
    <row r="22" spans="1:7" s="130" customFormat="1" x14ac:dyDescent="0.25">
      <c r="A22" s="467" t="s">
        <v>412</v>
      </c>
      <c r="B22" s="468"/>
      <c r="C22" s="468"/>
      <c r="D22" s="468"/>
      <c r="E22" s="468"/>
      <c r="F22" s="468"/>
      <c r="G22" s="469"/>
    </row>
    <row r="23" spans="1:7" s="27" customFormat="1" x14ac:dyDescent="0.25">
      <c r="A23" s="26" t="s">
        <v>413</v>
      </c>
      <c r="B23" s="25" t="s">
        <v>324</v>
      </c>
      <c r="C23" s="25" t="s">
        <v>415</v>
      </c>
      <c r="D23" s="172">
        <v>202005</v>
      </c>
      <c r="E23" s="168">
        <v>43982</v>
      </c>
      <c r="F23" s="25" t="s">
        <v>97</v>
      </c>
      <c r="G23" s="276">
        <v>425</v>
      </c>
    </row>
    <row r="24" spans="1:7" s="27" customFormat="1" ht="63" x14ac:dyDescent="0.25">
      <c r="A24" s="25" t="s">
        <v>414</v>
      </c>
      <c r="B24" s="25" t="s">
        <v>324</v>
      </c>
      <c r="C24" s="25" t="s">
        <v>415</v>
      </c>
      <c r="D24" s="172">
        <v>202005</v>
      </c>
      <c r="E24" s="168">
        <v>43982</v>
      </c>
      <c r="F24" s="109" t="s">
        <v>98</v>
      </c>
      <c r="G24" s="276">
        <v>143.65</v>
      </c>
    </row>
    <row r="25" spans="1:7" s="27" customFormat="1" x14ac:dyDescent="0.25">
      <c r="A25" s="467" t="s">
        <v>714</v>
      </c>
      <c r="B25" s="468"/>
      <c r="C25" s="468"/>
      <c r="D25" s="468"/>
      <c r="E25" s="468"/>
      <c r="F25" s="468"/>
      <c r="G25" s="469"/>
    </row>
    <row r="26" spans="1:7" s="27" customFormat="1" x14ac:dyDescent="0.25">
      <c r="A26" s="26" t="s">
        <v>416</v>
      </c>
      <c r="B26" s="25" t="s">
        <v>324</v>
      </c>
      <c r="C26" s="25" t="s">
        <v>415</v>
      </c>
      <c r="D26" s="172">
        <v>202005</v>
      </c>
      <c r="E26" s="168">
        <v>43982</v>
      </c>
      <c r="F26" s="25" t="s">
        <v>97</v>
      </c>
      <c r="G26" s="276">
        <v>270</v>
      </c>
    </row>
    <row r="27" spans="1:7" s="27" customFormat="1" ht="63" x14ac:dyDescent="0.25">
      <c r="A27" s="25" t="s">
        <v>417</v>
      </c>
      <c r="B27" s="25" t="s">
        <v>324</v>
      </c>
      <c r="C27" s="25" t="s">
        <v>415</v>
      </c>
      <c r="D27" s="172">
        <v>202005</v>
      </c>
      <c r="E27" s="168">
        <v>43982</v>
      </c>
      <c r="F27" s="109" t="s">
        <v>98</v>
      </c>
      <c r="G27" s="276">
        <v>91.26</v>
      </c>
    </row>
    <row r="28" spans="1:7" s="27" customFormat="1" x14ac:dyDescent="0.25">
      <c r="A28" s="467" t="s">
        <v>418</v>
      </c>
      <c r="B28" s="468"/>
      <c r="C28" s="468"/>
      <c r="D28" s="468"/>
      <c r="E28" s="468"/>
      <c r="F28" s="468"/>
      <c r="G28" s="469"/>
    </row>
    <row r="29" spans="1:7" s="27" customFormat="1" x14ac:dyDescent="0.25">
      <c r="A29" s="26" t="s">
        <v>419</v>
      </c>
      <c r="B29" s="25" t="s">
        <v>324</v>
      </c>
      <c r="C29" s="25" t="s">
        <v>415</v>
      </c>
      <c r="D29" s="172">
        <v>202005</v>
      </c>
      <c r="E29" s="168">
        <v>43982</v>
      </c>
      <c r="F29" s="25" t="s">
        <v>97</v>
      </c>
      <c r="G29" s="276">
        <v>390</v>
      </c>
    </row>
    <row r="30" spans="1:7" s="27" customFormat="1" ht="63" x14ac:dyDescent="0.25">
      <c r="A30" s="25" t="s">
        <v>420</v>
      </c>
      <c r="B30" s="25" t="s">
        <v>324</v>
      </c>
      <c r="C30" s="25" t="s">
        <v>415</v>
      </c>
      <c r="D30" s="172">
        <v>202005</v>
      </c>
      <c r="E30" s="168">
        <v>43982</v>
      </c>
      <c r="F30" s="109" t="s">
        <v>98</v>
      </c>
      <c r="G30" s="276">
        <v>131.82</v>
      </c>
    </row>
    <row r="31" spans="1:7" s="27" customFormat="1" x14ac:dyDescent="0.25">
      <c r="A31" s="467" t="s">
        <v>421</v>
      </c>
      <c r="B31" s="468"/>
      <c r="C31" s="468"/>
      <c r="D31" s="468"/>
      <c r="E31" s="468"/>
      <c r="F31" s="468"/>
      <c r="G31" s="469"/>
    </row>
    <row r="32" spans="1:7" s="27" customFormat="1" x14ac:dyDescent="0.25">
      <c r="A32" s="26" t="s">
        <v>422</v>
      </c>
      <c r="B32" s="25" t="s">
        <v>324</v>
      </c>
      <c r="C32" s="25" t="s">
        <v>424</v>
      </c>
      <c r="D32" s="172">
        <v>202006</v>
      </c>
      <c r="E32" s="168">
        <v>44012</v>
      </c>
      <c r="F32" s="25" t="s">
        <v>97</v>
      </c>
      <c r="G32" s="276">
        <v>680</v>
      </c>
    </row>
    <row r="33" spans="1:7" s="27" customFormat="1" ht="63" x14ac:dyDescent="0.25">
      <c r="A33" s="26" t="s">
        <v>423</v>
      </c>
      <c r="B33" s="25" t="s">
        <v>324</v>
      </c>
      <c r="C33" s="25" t="s">
        <v>424</v>
      </c>
      <c r="D33" s="172">
        <v>202006</v>
      </c>
      <c r="E33" s="168">
        <v>44012</v>
      </c>
      <c r="F33" s="109" t="s">
        <v>98</v>
      </c>
      <c r="G33" s="276">
        <v>229.84</v>
      </c>
    </row>
    <row r="34" spans="1:7" s="27" customFormat="1" x14ac:dyDescent="0.25">
      <c r="A34" s="467" t="s">
        <v>715</v>
      </c>
      <c r="B34" s="468"/>
      <c r="C34" s="468"/>
      <c r="D34" s="468"/>
      <c r="E34" s="468"/>
      <c r="F34" s="468"/>
      <c r="G34" s="469"/>
    </row>
    <row r="35" spans="1:7" s="27" customFormat="1" x14ac:dyDescent="0.25">
      <c r="A35" s="26" t="s">
        <v>425</v>
      </c>
      <c r="B35" s="25" t="s">
        <v>324</v>
      </c>
      <c r="C35" s="25" t="s">
        <v>424</v>
      </c>
      <c r="D35" s="172">
        <v>202006</v>
      </c>
      <c r="E35" s="168">
        <v>44012</v>
      </c>
      <c r="F35" s="25" t="s">
        <v>97</v>
      </c>
      <c r="G35" s="276">
        <v>270</v>
      </c>
    </row>
    <row r="36" spans="1:7" s="27" customFormat="1" ht="63" x14ac:dyDescent="0.25">
      <c r="A36" s="26" t="s">
        <v>426</v>
      </c>
      <c r="B36" s="25" t="s">
        <v>324</v>
      </c>
      <c r="C36" s="25" t="s">
        <v>424</v>
      </c>
      <c r="D36" s="172">
        <v>202006</v>
      </c>
      <c r="E36" s="168">
        <v>44012</v>
      </c>
      <c r="F36" s="109" t="s">
        <v>98</v>
      </c>
      <c r="G36" s="276">
        <v>91.26</v>
      </c>
    </row>
    <row r="37" spans="1:7" s="27" customFormat="1" x14ac:dyDescent="0.25">
      <c r="A37" s="467" t="s">
        <v>427</v>
      </c>
      <c r="B37" s="468"/>
      <c r="C37" s="468"/>
      <c r="D37" s="468"/>
      <c r="E37" s="468"/>
      <c r="F37" s="468"/>
      <c r="G37" s="469"/>
    </row>
    <row r="38" spans="1:7" s="27" customFormat="1" x14ac:dyDescent="0.25">
      <c r="A38" s="26" t="s">
        <v>428</v>
      </c>
      <c r="B38" s="25" t="s">
        <v>324</v>
      </c>
      <c r="C38" s="25" t="s">
        <v>424</v>
      </c>
      <c r="D38" s="172">
        <v>202006</v>
      </c>
      <c r="E38" s="168">
        <v>44012</v>
      </c>
      <c r="F38" s="25" t="s">
        <v>97</v>
      </c>
      <c r="G38" s="276">
        <v>390</v>
      </c>
    </row>
    <row r="39" spans="1:7" s="27" customFormat="1" ht="63" x14ac:dyDescent="0.25">
      <c r="A39" s="26" t="s">
        <v>429</v>
      </c>
      <c r="B39" s="25" t="s">
        <v>324</v>
      </c>
      <c r="C39" s="25" t="s">
        <v>424</v>
      </c>
      <c r="D39" s="172">
        <v>202006</v>
      </c>
      <c r="E39" s="168">
        <v>44012</v>
      </c>
      <c r="F39" s="109" t="s">
        <v>98</v>
      </c>
      <c r="G39" s="276">
        <v>131.82</v>
      </c>
    </row>
    <row r="40" spans="1:7" s="27" customFormat="1" x14ac:dyDescent="0.25">
      <c r="A40" s="467" t="s">
        <v>430</v>
      </c>
      <c r="B40" s="468"/>
      <c r="C40" s="468"/>
      <c r="D40" s="468"/>
      <c r="E40" s="468"/>
      <c r="F40" s="468"/>
      <c r="G40" s="469"/>
    </row>
    <row r="41" spans="1:7" s="27" customFormat="1" x14ac:dyDescent="0.25">
      <c r="A41" s="26" t="s">
        <v>431</v>
      </c>
      <c r="B41" s="25" t="s">
        <v>324</v>
      </c>
      <c r="C41" s="25" t="s">
        <v>433</v>
      </c>
      <c r="D41" s="172">
        <v>202007</v>
      </c>
      <c r="E41" s="168">
        <v>44043</v>
      </c>
      <c r="F41" s="25" t="s">
        <v>97</v>
      </c>
      <c r="G41" s="276">
        <v>680</v>
      </c>
    </row>
    <row r="42" spans="1:7" s="27" customFormat="1" ht="63" x14ac:dyDescent="0.25">
      <c r="A42" s="26" t="s">
        <v>432</v>
      </c>
      <c r="B42" s="25" t="s">
        <v>324</v>
      </c>
      <c r="C42" s="25" t="s">
        <v>433</v>
      </c>
      <c r="D42" s="172">
        <v>202007</v>
      </c>
      <c r="E42" s="168">
        <v>44043</v>
      </c>
      <c r="F42" s="109" t="s">
        <v>98</v>
      </c>
      <c r="G42" s="276">
        <v>229.84</v>
      </c>
    </row>
    <row r="43" spans="1:7" s="27" customFormat="1" x14ac:dyDescent="0.25">
      <c r="A43" s="467" t="s">
        <v>716</v>
      </c>
      <c r="B43" s="468"/>
      <c r="C43" s="468"/>
      <c r="D43" s="468"/>
      <c r="E43" s="468"/>
      <c r="F43" s="468"/>
      <c r="G43" s="469"/>
    </row>
    <row r="44" spans="1:7" s="27" customFormat="1" x14ac:dyDescent="0.25">
      <c r="A44" s="26" t="s">
        <v>434</v>
      </c>
      <c r="B44" s="25" t="s">
        <v>324</v>
      </c>
      <c r="C44" s="25" t="s">
        <v>433</v>
      </c>
      <c r="D44" s="172">
        <v>202007</v>
      </c>
      <c r="E44" s="168">
        <v>44043</v>
      </c>
      <c r="F44" s="25" t="s">
        <v>97</v>
      </c>
      <c r="G44" s="276">
        <v>270</v>
      </c>
    </row>
    <row r="45" spans="1:7" s="27" customFormat="1" ht="63" x14ac:dyDescent="0.25">
      <c r="A45" s="26" t="s">
        <v>435</v>
      </c>
      <c r="B45" s="25" t="s">
        <v>324</v>
      </c>
      <c r="C45" s="25" t="s">
        <v>433</v>
      </c>
      <c r="D45" s="172">
        <v>202007</v>
      </c>
      <c r="E45" s="168">
        <v>44043</v>
      </c>
      <c r="F45" s="109" t="s">
        <v>98</v>
      </c>
      <c r="G45" s="276">
        <v>91.26</v>
      </c>
    </row>
    <row r="46" spans="1:7" s="27" customFormat="1" x14ac:dyDescent="0.25">
      <c r="A46" s="467" t="s">
        <v>436</v>
      </c>
      <c r="B46" s="468"/>
      <c r="C46" s="468"/>
      <c r="D46" s="468"/>
      <c r="E46" s="468"/>
      <c r="F46" s="468"/>
      <c r="G46" s="469"/>
    </row>
    <row r="47" spans="1:7" s="27" customFormat="1" x14ac:dyDescent="0.25">
      <c r="A47" s="26" t="s">
        <v>437</v>
      </c>
      <c r="B47" s="25" t="s">
        <v>324</v>
      </c>
      <c r="C47" s="25" t="s">
        <v>433</v>
      </c>
      <c r="D47" s="172">
        <v>202007</v>
      </c>
      <c r="E47" s="168">
        <v>44043</v>
      </c>
      <c r="F47" s="25" t="s">
        <v>97</v>
      </c>
      <c r="G47" s="276">
        <v>390</v>
      </c>
    </row>
    <row r="48" spans="1:7" s="27" customFormat="1" ht="63" x14ac:dyDescent="0.25">
      <c r="A48" s="26" t="s">
        <v>438</v>
      </c>
      <c r="B48" s="25" t="s">
        <v>324</v>
      </c>
      <c r="C48" s="25" t="s">
        <v>433</v>
      </c>
      <c r="D48" s="172">
        <v>202007</v>
      </c>
      <c r="E48" s="168">
        <v>44043</v>
      </c>
      <c r="F48" s="109" t="s">
        <v>98</v>
      </c>
      <c r="G48" s="276">
        <v>131.82</v>
      </c>
    </row>
    <row r="49" spans="1:7" s="27" customFormat="1" x14ac:dyDescent="0.25">
      <c r="A49" s="467" t="s">
        <v>447</v>
      </c>
      <c r="B49" s="468"/>
      <c r="C49" s="468"/>
      <c r="D49" s="468"/>
      <c r="E49" s="468"/>
      <c r="F49" s="468"/>
      <c r="G49" s="469"/>
    </row>
    <row r="50" spans="1:7" s="27" customFormat="1" x14ac:dyDescent="0.25">
      <c r="A50" s="26" t="s">
        <v>439</v>
      </c>
      <c r="B50" s="25" t="s">
        <v>324</v>
      </c>
      <c r="C50" s="25" t="s">
        <v>441</v>
      </c>
      <c r="D50" s="172">
        <v>202008</v>
      </c>
      <c r="E50" s="168">
        <v>44074</v>
      </c>
      <c r="F50" s="25" t="s">
        <v>97</v>
      </c>
      <c r="G50" s="276">
        <v>680</v>
      </c>
    </row>
    <row r="51" spans="1:7" s="27" customFormat="1" ht="63" x14ac:dyDescent="0.25">
      <c r="A51" s="26" t="s">
        <v>440</v>
      </c>
      <c r="B51" s="25" t="s">
        <v>324</v>
      </c>
      <c r="C51" s="25" t="s">
        <v>441</v>
      </c>
      <c r="D51" s="172">
        <v>202008</v>
      </c>
      <c r="E51" s="168">
        <v>44074</v>
      </c>
      <c r="F51" s="109" t="s">
        <v>98</v>
      </c>
      <c r="G51" s="276">
        <v>229.84</v>
      </c>
    </row>
    <row r="52" spans="1:7" s="27" customFormat="1" x14ac:dyDescent="0.25">
      <c r="A52" s="467" t="s">
        <v>717</v>
      </c>
      <c r="B52" s="468"/>
      <c r="C52" s="468"/>
      <c r="D52" s="468"/>
      <c r="E52" s="468"/>
      <c r="F52" s="468"/>
      <c r="G52" s="469"/>
    </row>
    <row r="53" spans="1:7" s="27" customFormat="1" x14ac:dyDescent="0.25">
      <c r="A53" s="26" t="s">
        <v>442</v>
      </c>
      <c r="B53" s="25" t="s">
        <v>324</v>
      </c>
      <c r="C53" s="25" t="s">
        <v>441</v>
      </c>
      <c r="D53" s="172">
        <v>202008</v>
      </c>
      <c r="E53" s="168">
        <v>44074</v>
      </c>
      <c r="F53" s="25" t="s">
        <v>97</v>
      </c>
      <c r="G53" s="276">
        <v>270</v>
      </c>
    </row>
    <row r="54" spans="1:7" s="27" customFormat="1" ht="63" x14ac:dyDescent="0.25">
      <c r="A54" s="26" t="s">
        <v>443</v>
      </c>
      <c r="B54" s="25" t="s">
        <v>324</v>
      </c>
      <c r="C54" s="25" t="s">
        <v>441</v>
      </c>
      <c r="D54" s="172">
        <v>202008</v>
      </c>
      <c r="E54" s="168">
        <v>44074</v>
      </c>
      <c r="F54" s="109" t="s">
        <v>98</v>
      </c>
      <c r="G54" s="276">
        <v>91.26</v>
      </c>
    </row>
    <row r="55" spans="1:7" s="27" customFormat="1" x14ac:dyDescent="0.25">
      <c r="A55" s="467" t="s">
        <v>444</v>
      </c>
      <c r="B55" s="468"/>
      <c r="C55" s="468"/>
      <c r="D55" s="468"/>
      <c r="E55" s="468"/>
      <c r="F55" s="468"/>
      <c r="G55" s="469"/>
    </row>
    <row r="56" spans="1:7" s="27" customFormat="1" x14ac:dyDescent="0.25">
      <c r="A56" s="26" t="s">
        <v>445</v>
      </c>
      <c r="B56" s="25" t="s">
        <v>324</v>
      </c>
      <c r="C56" s="25" t="s">
        <v>441</v>
      </c>
      <c r="D56" s="172">
        <v>202008</v>
      </c>
      <c r="E56" s="168">
        <v>44074</v>
      </c>
      <c r="F56" s="25" t="s">
        <v>97</v>
      </c>
      <c r="G56" s="276">
        <v>390</v>
      </c>
    </row>
    <row r="57" spans="1:7" s="27" customFormat="1" ht="63" x14ac:dyDescent="0.25">
      <c r="A57" s="26" t="s">
        <v>446</v>
      </c>
      <c r="B57" s="25" t="s">
        <v>324</v>
      </c>
      <c r="C57" s="25" t="s">
        <v>441</v>
      </c>
      <c r="D57" s="172">
        <v>202008</v>
      </c>
      <c r="E57" s="168">
        <v>44074</v>
      </c>
      <c r="F57" s="109" t="s">
        <v>98</v>
      </c>
      <c r="G57" s="276">
        <v>131.82</v>
      </c>
    </row>
    <row r="58" spans="1:7" s="27" customFormat="1" x14ac:dyDescent="0.25">
      <c r="A58" s="467" t="s">
        <v>448</v>
      </c>
      <c r="B58" s="468"/>
      <c r="C58" s="468"/>
      <c r="D58" s="468"/>
      <c r="E58" s="468"/>
      <c r="F58" s="468"/>
      <c r="G58" s="469"/>
    </row>
    <row r="59" spans="1:7" s="27" customFormat="1" x14ac:dyDescent="0.25">
      <c r="A59" s="26" t="s">
        <v>449</v>
      </c>
      <c r="B59" s="25" t="s">
        <v>324</v>
      </c>
      <c r="C59" s="25" t="s">
        <v>451</v>
      </c>
      <c r="D59" s="172">
        <v>202009</v>
      </c>
      <c r="E59" s="168">
        <v>44104</v>
      </c>
      <c r="F59" s="25" t="s">
        <v>97</v>
      </c>
      <c r="G59" s="276">
        <v>680</v>
      </c>
    </row>
    <row r="60" spans="1:7" s="27" customFormat="1" ht="63" x14ac:dyDescent="0.25">
      <c r="A60" s="26" t="s">
        <v>450</v>
      </c>
      <c r="B60" s="25" t="s">
        <v>324</v>
      </c>
      <c r="C60" s="25" t="s">
        <v>451</v>
      </c>
      <c r="D60" s="172">
        <v>202009</v>
      </c>
      <c r="E60" s="168">
        <v>44104</v>
      </c>
      <c r="F60" s="109" t="s">
        <v>98</v>
      </c>
      <c r="G60" s="276">
        <v>229.84</v>
      </c>
    </row>
    <row r="61" spans="1:7" s="27" customFormat="1" x14ac:dyDescent="0.25">
      <c r="A61" s="467" t="s">
        <v>718</v>
      </c>
      <c r="B61" s="468"/>
      <c r="C61" s="468"/>
      <c r="D61" s="468"/>
      <c r="E61" s="468"/>
      <c r="F61" s="468"/>
      <c r="G61" s="469"/>
    </row>
    <row r="62" spans="1:7" s="27" customFormat="1" x14ac:dyDescent="0.25">
      <c r="A62" s="26" t="s">
        <v>452</v>
      </c>
      <c r="B62" s="25" t="s">
        <v>324</v>
      </c>
      <c r="C62" s="25" t="s">
        <v>451</v>
      </c>
      <c r="D62" s="172">
        <v>202009</v>
      </c>
      <c r="E62" s="168">
        <v>44104</v>
      </c>
      <c r="F62" s="25" t="s">
        <v>97</v>
      </c>
      <c r="G62" s="276">
        <v>270</v>
      </c>
    </row>
    <row r="63" spans="1:7" s="27" customFormat="1" ht="63" x14ac:dyDescent="0.25">
      <c r="A63" s="26" t="s">
        <v>453</v>
      </c>
      <c r="B63" s="25" t="s">
        <v>324</v>
      </c>
      <c r="C63" s="25" t="s">
        <v>451</v>
      </c>
      <c r="D63" s="172">
        <v>202009</v>
      </c>
      <c r="E63" s="168">
        <v>44104</v>
      </c>
      <c r="F63" s="109" t="s">
        <v>98</v>
      </c>
      <c r="G63" s="276">
        <v>91.26</v>
      </c>
    </row>
    <row r="64" spans="1:7" s="27" customFormat="1" x14ac:dyDescent="0.25">
      <c r="A64" s="467" t="s">
        <v>454</v>
      </c>
      <c r="B64" s="468"/>
      <c r="C64" s="468"/>
      <c r="D64" s="468"/>
      <c r="E64" s="468"/>
      <c r="F64" s="468"/>
      <c r="G64" s="469"/>
    </row>
    <row r="65" spans="1:7" s="27" customFormat="1" x14ac:dyDescent="0.25">
      <c r="A65" s="26" t="s">
        <v>455</v>
      </c>
      <c r="B65" s="25" t="s">
        <v>324</v>
      </c>
      <c r="C65" s="25" t="s">
        <v>451</v>
      </c>
      <c r="D65" s="172">
        <v>202009</v>
      </c>
      <c r="E65" s="168">
        <v>44104</v>
      </c>
      <c r="F65" s="25" t="s">
        <v>97</v>
      </c>
      <c r="G65" s="276">
        <v>390</v>
      </c>
    </row>
    <row r="66" spans="1:7" s="27" customFormat="1" ht="63" x14ac:dyDescent="0.25">
      <c r="A66" s="26" t="s">
        <v>456</v>
      </c>
      <c r="B66" s="25" t="s">
        <v>324</v>
      </c>
      <c r="C66" s="25" t="s">
        <v>451</v>
      </c>
      <c r="D66" s="172">
        <v>202009</v>
      </c>
      <c r="E66" s="168">
        <v>44104</v>
      </c>
      <c r="F66" s="109" t="s">
        <v>98</v>
      </c>
      <c r="G66" s="276">
        <v>131.82</v>
      </c>
    </row>
    <row r="67" spans="1:7" s="27" customFormat="1" x14ac:dyDescent="0.25">
      <c r="A67" s="467" t="s">
        <v>457</v>
      </c>
      <c r="B67" s="468"/>
      <c r="C67" s="468"/>
      <c r="D67" s="468"/>
      <c r="E67" s="468"/>
      <c r="F67" s="468"/>
      <c r="G67" s="469"/>
    </row>
    <row r="68" spans="1:7" s="27" customFormat="1" x14ac:dyDescent="0.25">
      <c r="A68" s="26" t="s">
        <v>458</v>
      </c>
      <c r="B68" s="25" t="s">
        <v>324</v>
      </c>
      <c r="C68" s="25" t="s">
        <v>460</v>
      </c>
      <c r="D68" s="172">
        <v>202010</v>
      </c>
      <c r="E68" s="168">
        <v>44135</v>
      </c>
      <c r="F68" s="25" t="s">
        <v>97</v>
      </c>
      <c r="G68" s="276">
        <v>680</v>
      </c>
    </row>
    <row r="69" spans="1:7" s="27" customFormat="1" ht="63" x14ac:dyDescent="0.25">
      <c r="A69" s="26" t="s">
        <v>459</v>
      </c>
      <c r="B69" s="25" t="s">
        <v>324</v>
      </c>
      <c r="C69" s="25" t="s">
        <v>460</v>
      </c>
      <c r="D69" s="172">
        <v>202010</v>
      </c>
      <c r="E69" s="168">
        <v>44135</v>
      </c>
      <c r="F69" s="109" t="s">
        <v>98</v>
      </c>
      <c r="G69" s="276">
        <v>229.84</v>
      </c>
    </row>
    <row r="70" spans="1:7" s="27" customFormat="1" x14ac:dyDescent="0.25">
      <c r="A70" s="467" t="s">
        <v>719</v>
      </c>
      <c r="B70" s="468"/>
      <c r="C70" s="468"/>
      <c r="D70" s="468"/>
      <c r="E70" s="468"/>
      <c r="F70" s="468"/>
      <c r="G70" s="469"/>
    </row>
    <row r="71" spans="1:7" s="27" customFormat="1" x14ac:dyDescent="0.25">
      <c r="A71" s="26" t="s">
        <v>461</v>
      </c>
      <c r="B71" s="25" t="s">
        <v>324</v>
      </c>
      <c r="C71" s="25" t="s">
        <v>460</v>
      </c>
      <c r="D71" s="172">
        <v>202010</v>
      </c>
      <c r="E71" s="168">
        <v>44135</v>
      </c>
      <c r="F71" s="25" t="s">
        <v>97</v>
      </c>
      <c r="G71" s="276">
        <v>270</v>
      </c>
    </row>
    <row r="72" spans="1:7" s="27" customFormat="1" ht="63" x14ac:dyDescent="0.25">
      <c r="A72" s="26" t="s">
        <v>462</v>
      </c>
      <c r="B72" s="25" t="s">
        <v>324</v>
      </c>
      <c r="C72" s="25" t="s">
        <v>460</v>
      </c>
      <c r="D72" s="172">
        <v>202010</v>
      </c>
      <c r="E72" s="168">
        <v>44135</v>
      </c>
      <c r="F72" s="109" t="s">
        <v>98</v>
      </c>
      <c r="G72" s="276">
        <v>91.26</v>
      </c>
    </row>
    <row r="73" spans="1:7" s="27" customFormat="1" x14ac:dyDescent="0.25">
      <c r="A73" s="467" t="s">
        <v>463</v>
      </c>
      <c r="B73" s="468"/>
      <c r="C73" s="468"/>
      <c r="D73" s="468"/>
      <c r="E73" s="468"/>
      <c r="F73" s="468"/>
      <c r="G73" s="469"/>
    </row>
    <row r="74" spans="1:7" s="27" customFormat="1" x14ac:dyDescent="0.25">
      <c r="A74" s="26" t="s">
        <v>464</v>
      </c>
      <c r="B74" s="25" t="s">
        <v>324</v>
      </c>
      <c r="C74" s="25" t="s">
        <v>460</v>
      </c>
      <c r="D74" s="172">
        <v>202010</v>
      </c>
      <c r="E74" s="168">
        <v>44135</v>
      </c>
      <c r="F74" s="25" t="s">
        <v>97</v>
      </c>
      <c r="G74" s="276">
        <v>390</v>
      </c>
    </row>
    <row r="75" spans="1:7" s="27" customFormat="1" ht="63" x14ac:dyDescent="0.25">
      <c r="A75" s="26" t="s">
        <v>465</v>
      </c>
      <c r="B75" s="25" t="s">
        <v>324</v>
      </c>
      <c r="C75" s="25" t="s">
        <v>460</v>
      </c>
      <c r="D75" s="172">
        <v>202010</v>
      </c>
      <c r="E75" s="168">
        <v>44135</v>
      </c>
      <c r="F75" s="109" t="s">
        <v>98</v>
      </c>
      <c r="G75" s="276">
        <v>131.82</v>
      </c>
    </row>
    <row r="76" spans="1:7" s="27" customFormat="1" x14ac:dyDescent="0.25">
      <c r="A76" s="467" t="s">
        <v>720</v>
      </c>
      <c r="B76" s="468"/>
      <c r="C76" s="468"/>
      <c r="D76" s="468"/>
      <c r="E76" s="468"/>
      <c r="F76" s="468"/>
      <c r="G76" s="469"/>
    </row>
    <row r="77" spans="1:7" s="27" customFormat="1" x14ac:dyDescent="0.25">
      <c r="A77" s="26" t="s">
        <v>721</v>
      </c>
      <c r="B77" s="25" t="s">
        <v>324</v>
      </c>
      <c r="C77" s="25" t="s">
        <v>708</v>
      </c>
      <c r="D77" s="172">
        <v>202011</v>
      </c>
      <c r="E77" s="168">
        <v>44165</v>
      </c>
      <c r="F77" s="25" t="s">
        <v>97</v>
      </c>
      <c r="G77" s="276">
        <v>680</v>
      </c>
    </row>
    <row r="78" spans="1:7" s="27" customFormat="1" ht="63" x14ac:dyDescent="0.25">
      <c r="A78" s="26" t="s">
        <v>722</v>
      </c>
      <c r="B78" s="25" t="s">
        <v>324</v>
      </c>
      <c r="C78" s="25" t="s">
        <v>708</v>
      </c>
      <c r="D78" s="172">
        <v>202011</v>
      </c>
      <c r="E78" s="168">
        <v>44165</v>
      </c>
      <c r="F78" s="109" t="s">
        <v>98</v>
      </c>
      <c r="G78" s="276">
        <v>229.84</v>
      </c>
    </row>
    <row r="79" spans="1:7" s="27" customFormat="1" x14ac:dyDescent="0.25">
      <c r="A79" s="467" t="s">
        <v>723</v>
      </c>
      <c r="B79" s="468"/>
      <c r="C79" s="468"/>
      <c r="D79" s="468"/>
      <c r="E79" s="468"/>
      <c r="F79" s="468"/>
      <c r="G79" s="469"/>
    </row>
    <row r="80" spans="1:7" s="27" customFormat="1" x14ac:dyDescent="0.25">
      <c r="A80" s="339" t="s">
        <v>724</v>
      </c>
      <c r="B80" s="25" t="s">
        <v>324</v>
      </c>
      <c r="C80" s="25" t="s">
        <v>708</v>
      </c>
      <c r="D80" s="172">
        <v>202011</v>
      </c>
      <c r="E80" s="168">
        <v>44165</v>
      </c>
      <c r="F80" s="25" t="s">
        <v>97</v>
      </c>
      <c r="G80" s="276">
        <v>270</v>
      </c>
    </row>
    <row r="81" spans="1:7" s="27" customFormat="1" ht="63" x14ac:dyDescent="0.25">
      <c r="A81" s="339" t="s">
        <v>725</v>
      </c>
      <c r="B81" s="25" t="s">
        <v>324</v>
      </c>
      <c r="C81" s="25" t="s">
        <v>708</v>
      </c>
      <c r="D81" s="172">
        <v>202011</v>
      </c>
      <c r="E81" s="168">
        <v>44165</v>
      </c>
      <c r="F81" s="109" t="s">
        <v>98</v>
      </c>
      <c r="G81" s="276">
        <v>91.26</v>
      </c>
    </row>
    <row r="82" spans="1:7" s="27" customFormat="1" x14ac:dyDescent="0.25">
      <c r="A82" s="467" t="s">
        <v>726</v>
      </c>
      <c r="B82" s="468"/>
      <c r="C82" s="468"/>
      <c r="D82" s="468"/>
      <c r="E82" s="468"/>
      <c r="F82" s="468"/>
      <c r="G82" s="469"/>
    </row>
    <row r="83" spans="1:7" s="27" customFormat="1" x14ac:dyDescent="0.25">
      <c r="A83" s="168" t="s">
        <v>727</v>
      </c>
      <c r="B83" s="25" t="s">
        <v>324</v>
      </c>
      <c r="C83" s="25" t="s">
        <v>708</v>
      </c>
      <c r="D83" s="172">
        <v>202011</v>
      </c>
      <c r="E83" s="168">
        <v>44165</v>
      </c>
      <c r="F83" s="25" t="s">
        <v>97</v>
      </c>
      <c r="G83" s="276">
        <v>390</v>
      </c>
    </row>
    <row r="84" spans="1:7" s="27" customFormat="1" ht="63" x14ac:dyDescent="0.25">
      <c r="A84" s="168" t="s">
        <v>728</v>
      </c>
      <c r="B84" s="25" t="s">
        <v>324</v>
      </c>
      <c r="C84" s="25" t="s">
        <v>708</v>
      </c>
      <c r="D84" s="172">
        <v>202011</v>
      </c>
      <c r="E84" s="168">
        <v>44165</v>
      </c>
      <c r="F84" s="109" t="s">
        <v>98</v>
      </c>
      <c r="G84" s="276">
        <v>131.82</v>
      </c>
    </row>
    <row r="85" spans="1:7" s="27" customFormat="1" x14ac:dyDescent="0.25">
      <c r="A85" s="467" t="s">
        <v>729</v>
      </c>
      <c r="B85" s="468"/>
      <c r="C85" s="468"/>
      <c r="D85" s="468"/>
      <c r="E85" s="468"/>
      <c r="F85" s="468"/>
      <c r="G85" s="469"/>
    </row>
    <row r="86" spans="1:7" s="27" customFormat="1" x14ac:dyDescent="0.25">
      <c r="A86" s="339" t="s">
        <v>730</v>
      </c>
      <c r="B86" s="25" t="s">
        <v>324</v>
      </c>
      <c r="C86" s="25" t="s">
        <v>712</v>
      </c>
      <c r="D86" s="172">
        <v>202012</v>
      </c>
      <c r="E86" s="168">
        <v>44196</v>
      </c>
      <c r="F86" s="25" t="s">
        <v>97</v>
      </c>
      <c r="G86" s="276">
        <v>680</v>
      </c>
    </row>
    <row r="87" spans="1:7" s="27" customFormat="1" ht="63" x14ac:dyDescent="0.25">
      <c r="A87" s="339" t="s">
        <v>731</v>
      </c>
      <c r="B87" s="25" t="s">
        <v>324</v>
      </c>
      <c r="C87" s="25" t="s">
        <v>712</v>
      </c>
      <c r="D87" s="172">
        <v>202012</v>
      </c>
      <c r="E87" s="168">
        <v>44196</v>
      </c>
      <c r="F87" s="109" t="s">
        <v>98</v>
      </c>
      <c r="G87" s="276">
        <v>229.84</v>
      </c>
    </row>
    <row r="88" spans="1:7" s="27" customFormat="1" x14ac:dyDescent="0.25">
      <c r="A88" s="467" t="s">
        <v>732</v>
      </c>
      <c r="B88" s="468"/>
      <c r="C88" s="468"/>
      <c r="D88" s="468"/>
      <c r="E88" s="468"/>
      <c r="F88" s="468"/>
      <c r="G88" s="469"/>
    </row>
    <row r="89" spans="1:7" s="27" customFormat="1" x14ac:dyDescent="0.25">
      <c r="A89" s="339" t="s">
        <v>733</v>
      </c>
      <c r="B89" s="25" t="s">
        <v>324</v>
      </c>
      <c r="C89" s="25" t="s">
        <v>712</v>
      </c>
      <c r="D89" s="172">
        <v>202012</v>
      </c>
      <c r="E89" s="168">
        <v>44196</v>
      </c>
      <c r="F89" s="25" t="s">
        <v>97</v>
      </c>
      <c r="G89" s="276">
        <v>270</v>
      </c>
    </row>
    <row r="90" spans="1:7" s="27" customFormat="1" ht="63" x14ac:dyDescent="0.25">
      <c r="A90" s="339" t="s">
        <v>734</v>
      </c>
      <c r="B90" s="25" t="s">
        <v>324</v>
      </c>
      <c r="C90" s="25" t="s">
        <v>712</v>
      </c>
      <c r="D90" s="172">
        <v>202012</v>
      </c>
      <c r="E90" s="168">
        <v>44196</v>
      </c>
      <c r="F90" s="109" t="s">
        <v>98</v>
      </c>
      <c r="G90" s="276">
        <v>91.26</v>
      </c>
    </row>
    <row r="91" spans="1:7" s="27" customFormat="1" x14ac:dyDescent="0.25">
      <c r="A91" s="467" t="s">
        <v>735</v>
      </c>
      <c r="B91" s="468"/>
      <c r="C91" s="468"/>
      <c r="D91" s="468"/>
      <c r="E91" s="468"/>
      <c r="F91" s="468"/>
      <c r="G91" s="469"/>
    </row>
    <row r="92" spans="1:7" s="27" customFormat="1" x14ac:dyDescent="0.25">
      <c r="A92" s="339" t="s">
        <v>736</v>
      </c>
      <c r="B92" s="25" t="s">
        <v>324</v>
      </c>
      <c r="C92" s="25" t="s">
        <v>712</v>
      </c>
      <c r="D92" s="172">
        <v>202012</v>
      </c>
      <c r="E92" s="168">
        <v>44196</v>
      </c>
      <c r="F92" s="25" t="s">
        <v>97</v>
      </c>
      <c r="G92" s="276">
        <v>390</v>
      </c>
    </row>
    <row r="93" spans="1:7" s="27" customFormat="1" ht="63" x14ac:dyDescent="0.25">
      <c r="A93" s="339" t="s">
        <v>737</v>
      </c>
      <c r="B93" s="25" t="s">
        <v>324</v>
      </c>
      <c r="C93" s="25" t="s">
        <v>712</v>
      </c>
      <c r="D93" s="172">
        <v>202012</v>
      </c>
      <c r="E93" s="168">
        <v>44196</v>
      </c>
      <c r="F93" s="109" t="s">
        <v>98</v>
      </c>
      <c r="G93" s="276">
        <v>131.82</v>
      </c>
    </row>
    <row r="94" spans="1:7" x14ac:dyDescent="0.25">
      <c r="A94" s="461" t="s">
        <v>225</v>
      </c>
      <c r="B94" s="462"/>
      <c r="C94" s="462"/>
      <c r="D94" s="462"/>
      <c r="E94" s="462"/>
      <c r="F94" s="463"/>
      <c r="G94" s="277">
        <f>SUM(G6:G93)</f>
        <v>15453.900000000001</v>
      </c>
    </row>
    <row r="95" spans="1:7" s="27" customFormat="1" ht="14.25" customHeight="1" x14ac:dyDescent="0.25">
      <c r="A95" s="470" t="s">
        <v>936</v>
      </c>
      <c r="B95" s="471"/>
      <c r="C95" s="471"/>
      <c r="D95" s="471"/>
      <c r="E95" s="471"/>
      <c r="F95" s="471"/>
      <c r="G95" s="472"/>
    </row>
    <row r="96" spans="1:7" s="143" customFormat="1" x14ac:dyDescent="0.25">
      <c r="A96" s="340" t="s">
        <v>937</v>
      </c>
      <c r="B96" s="110" t="s">
        <v>324</v>
      </c>
      <c r="C96" s="110" t="s">
        <v>942</v>
      </c>
      <c r="D96" s="338">
        <v>202101</v>
      </c>
      <c r="E96" s="167">
        <v>44227</v>
      </c>
      <c r="F96" s="110" t="s">
        <v>97</v>
      </c>
      <c r="G96" s="282">
        <v>680</v>
      </c>
    </row>
    <row r="97" spans="1:7" s="143" customFormat="1" ht="63" x14ac:dyDescent="0.25">
      <c r="A97" s="340" t="s">
        <v>938</v>
      </c>
      <c r="B97" s="110" t="s">
        <v>324</v>
      </c>
      <c r="C97" s="110" t="s">
        <v>942</v>
      </c>
      <c r="D97" s="338">
        <v>202101</v>
      </c>
      <c r="E97" s="167">
        <v>44227</v>
      </c>
      <c r="F97" s="108" t="s">
        <v>98</v>
      </c>
      <c r="G97" s="282">
        <v>229.84</v>
      </c>
    </row>
    <row r="98" spans="1:7" s="143" customFormat="1" x14ac:dyDescent="0.25">
      <c r="A98" s="470" t="s">
        <v>939</v>
      </c>
      <c r="B98" s="471"/>
      <c r="C98" s="471"/>
      <c r="D98" s="471"/>
      <c r="E98" s="471"/>
      <c r="F98" s="471"/>
      <c r="G98" s="472"/>
    </row>
    <row r="99" spans="1:7" s="143" customFormat="1" x14ac:dyDescent="0.25">
      <c r="A99" s="340" t="s">
        <v>940</v>
      </c>
      <c r="B99" s="110" t="s">
        <v>324</v>
      </c>
      <c r="C99" s="110" t="s">
        <v>942</v>
      </c>
      <c r="D99" s="338">
        <v>202101</v>
      </c>
      <c r="E99" s="167">
        <v>44227</v>
      </c>
      <c r="F99" s="110" t="s">
        <v>97</v>
      </c>
      <c r="G99" s="282">
        <v>270</v>
      </c>
    </row>
    <row r="100" spans="1:7" s="143" customFormat="1" ht="63" x14ac:dyDescent="0.25">
      <c r="A100" s="340" t="s">
        <v>941</v>
      </c>
      <c r="B100" s="110" t="s">
        <v>324</v>
      </c>
      <c r="C100" s="110" t="s">
        <v>942</v>
      </c>
      <c r="D100" s="338">
        <v>202101</v>
      </c>
      <c r="E100" s="167">
        <v>44227</v>
      </c>
      <c r="F100" s="108" t="s">
        <v>98</v>
      </c>
      <c r="G100" s="282">
        <v>91.26</v>
      </c>
    </row>
    <row r="101" spans="1:7" s="27" customFormat="1" x14ac:dyDescent="0.25">
      <c r="A101" s="470" t="s">
        <v>943</v>
      </c>
      <c r="B101" s="471"/>
      <c r="C101" s="471"/>
      <c r="D101" s="471"/>
      <c r="E101" s="471"/>
      <c r="F101" s="471"/>
      <c r="G101" s="472"/>
    </row>
    <row r="102" spans="1:7" s="143" customFormat="1" x14ac:dyDescent="0.25">
      <c r="A102" s="340" t="s">
        <v>944</v>
      </c>
      <c r="B102" s="110" t="s">
        <v>324</v>
      </c>
      <c r="C102" s="110" t="s">
        <v>942</v>
      </c>
      <c r="D102" s="338">
        <v>202101</v>
      </c>
      <c r="E102" s="167">
        <v>44227</v>
      </c>
      <c r="F102" s="110" t="s">
        <v>97</v>
      </c>
      <c r="G102" s="282">
        <v>390</v>
      </c>
    </row>
    <row r="103" spans="1:7" s="143" customFormat="1" ht="63" x14ac:dyDescent="0.25">
      <c r="A103" s="340" t="s">
        <v>945</v>
      </c>
      <c r="B103" s="110" t="s">
        <v>324</v>
      </c>
      <c r="C103" s="110" t="s">
        <v>942</v>
      </c>
      <c r="D103" s="338">
        <v>202101</v>
      </c>
      <c r="E103" s="167">
        <v>44227</v>
      </c>
      <c r="F103" s="108" t="s">
        <v>98</v>
      </c>
      <c r="G103" s="282">
        <v>131.82</v>
      </c>
    </row>
    <row r="104" spans="1:7" s="143" customFormat="1" ht="14.25" customHeight="1" x14ac:dyDescent="0.25">
      <c r="A104" s="470" t="s">
        <v>946</v>
      </c>
      <c r="B104" s="471"/>
      <c r="C104" s="471"/>
      <c r="D104" s="471"/>
      <c r="E104" s="471"/>
      <c r="F104" s="471"/>
      <c r="G104" s="472"/>
    </row>
    <row r="105" spans="1:7" s="143" customFormat="1" x14ac:dyDescent="0.25">
      <c r="A105" s="340" t="s">
        <v>947</v>
      </c>
      <c r="B105" s="110" t="s">
        <v>324</v>
      </c>
      <c r="C105" s="110" t="s">
        <v>897</v>
      </c>
      <c r="D105" s="338">
        <v>202102</v>
      </c>
      <c r="E105" s="167">
        <v>44255</v>
      </c>
      <c r="F105" s="110" t="s">
        <v>97</v>
      </c>
      <c r="G105" s="282">
        <v>680</v>
      </c>
    </row>
    <row r="106" spans="1:7" s="143" customFormat="1" ht="63" x14ac:dyDescent="0.25">
      <c r="A106" s="340" t="s">
        <v>948</v>
      </c>
      <c r="B106" s="110" t="s">
        <v>324</v>
      </c>
      <c r="C106" s="110" t="s">
        <v>897</v>
      </c>
      <c r="D106" s="338">
        <v>202102</v>
      </c>
      <c r="E106" s="167">
        <v>44255</v>
      </c>
      <c r="F106" s="108" t="s">
        <v>98</v>
      </c>
      <c r="G106" s="282">
        <v>229.84</v>
      </c>
    </row>
    <row r="107" spans="1:7" s="143" customFormat="1" x14ac:dyDescent="0.25">
      <c r="A107" s="470" t="s">
        <v>949</v>
      </c>
      <c r="B107" s="471"/>
      <c r="C107" s="471"/>
      <c r="D107" s="471"/>
      <c r="E107" s="471"/>
      <c r="F107" s="471"/>
      <c r="G107" s="472"/>
    </row>
    <row r="108" spans="1:7" s="143" customFormat="1" x14ac:dyDescent="0.25">
      <c r="A108" s="340" t="s">
        <v>950</v>
      </c>
      <c r="B108" s="110" t="s">
        <v>324</v>
      </c>
      <c r="C108" s="110" t="s">
        <v>897</v>
      </c>
      <c r="D108" s="338">
        <v>202102</v>
      </c>
      <c r="E108" s="167">
        <v>44255</v>
      </c>
      <c r="F108" s="110" t="s">
        <v>97</v>
      </c>
      <c r="G108" s="282">
        <v>270</v>
      </c>
    </row>
    <row r="109" spans="1:7" s="143" customFormat="1" ht="63" x14ac:dyDescent="0.25">
      <c r="A109" s="340" t="s">
        <v>951</v>
      </c>
      <c r="B109" s="110" t="s">
        <v>324</v>
      </c>
      <c r="C109" s="110" t="s">
        <v>897</v>
      </c>
      <c r="D109" s="338">
        <v>202102</v>
      </c>
      <c r="E109" s="167">
        <v>44255</v>
      </c>
      <c r="F109" s="108" t="s">
        <v>98</v>
      </c>
      <c r="G109" s="282">
        <v>91.26</v>
      </c>
    </row>
    <row r="110" spans="1:7" s="143" customFormat="1" x14ac:dyDescent="0.25">
      <c r="A110" s="470" t="s">
        <v>952</v>
      </c>
      <c r="B110" s="471"/>
      <c r="C110" s="471"/>
      <c r="D110" s="471"/>
      <c r="E110" s="471"/>
      <c r="F110" s="471"/>
      <c r="G110" s="472"/>
    </row>
    <row r="111" spans="1:7" s="143" customFormat="1" x14ac:dyDescent="0.25">
      <c r="A111" s="340" t="s">
        <v>953</v>
      </c>
      <c r="B111" s="110" t="s">
        <v>324</v>
      </c>
      <c r="C111" s="110" t="s">
        <v>897</v>
      </c>
      <c r="D111" s="338">
        <v>202102</v>
      </c>
      <c r="E111" s="167">
        <v>44255</v>
      </c>
      <c r="F111" s="110" t="s">
        <v>97</v>
      </c>
      <c r="G111" s="282">
        <v>390</v>
      </c>
    </row>
    <row r="112" spans="1:7" s="143" customFormat="1" ht="63" x14ac:dyDescent="0.25">
      <c r="A112" s="340" t="s">
        <v>954</v>
      </c>
      <c r="B112" s="110" t="s">
        <v>324</v>
      </c>
      <c r="C112" s="110" t="s">
        <v>897</v>
      </c>
      <c r="D112" s="338">
        <v>202102</v>
      </c>
      <c r="E112" s="167">
        <v>44255</v>
      </c>
      <c r="F112" s="108" t="s">
        <v>98</v>
      </c>
      <c r="G112" s="282">
        <v>131.82</v>
      </c>
    </row>
    <row r="113" spans="1:7" s="143" customFormat="1" ht="14.25" customHeight="1" x14ac:dyDescent="0.25">
      <c r="A113" s="470" t="s">
        <v>955</v>
      </c>
      <c r="B113" s="471"/>
      <c r="C113" s="471"/>
      <c r="D113" s="471"/>
      <c r="E113" s="471"/>
      <c r="F113" s="471"/>
      <c r="G113" s="472"/>
    </row>
    <row r="114" spans="1:7" s="143" customFormat="1" x14ac:dyDescent="0.25">
      <c r="A114" s="340" t="s">
        <v>956</v>
      </c>
      <c r="B114" s="110" t="s">
        <v>324</v>
      </c>
      <c r="C114" s="110" t="s">
        <v>964</v>
      </c>
      <c r="D114" s="338">
        <v>202103</v>
      </c>
      <c r="E114" s="167">
        <v>44286</v>
      </c>
      <c r="F114" s="110" t="s">
        <v>97</v>
      </c>
      <c r="G114" s="282">
        <v>680</v>
      </c>
    </row>
    <row r="115" spans="1:7" s="143" customFormat="1" ht="63" x14ac:dyDescent="0.25">
      <c r="A115" s="340" t="s">
        <v>957</v>
      </c>
      <c r="B115" s="110" t="s">
        <v>324</v>
      </c>
      <c r="C115" s="110" t="s">
        <v>964</v>
      </c>
      <c r="D115" s="338">
        <v>202103</v>
      </c>
      <c r="E115" s="167">
        <v>44286</v>
      </c>
      <c r="F115" s="108" t="s">
        <v>98</v>
      </c>
      <c r="G115" s="282">
        <v>229.84</v>
      </c>
    </row>
    <row r="116" spans="1:7" s="143" customFormat="1" x14ac:dyDescent="0.25">
      <c r="A116" s="470" t="s">
        <v>958</v>
      </c>
      <c r="B116" s="471"/>
      <c r="C116" s="471"/>
      <c r="D116" s="471"/>
      <c r="E116" s="471"/>
      <c r="F116" s="471"/>
      <c r="G116" s="472"/>
    </row>
    <row r="117" spans="1:7" s="143" customFormat="1" x14ac:dyDescent="0.25">
      <c r="A117" s="340" t="s">
        <v>959</v>
      </c>
      <c r="B117" s="110" t="s">
        <v>324</v>
      </c>
      <c r="C117" s="110" t="s">
        <v>964</v>
      </c>
      <c r="D117" s="338">
        <v>202103</v>
      </c>
      <c r="E117" s="167">
        <v>44286</v>
      </c>
      <c r="F117" s="110" t="s">
        <v>97</v>
      </c>
      <c r="G117" s="282">
        <v>270</v>
      </c>
    </row>
    <row r="118" spans="1:7" s="143" customFormat="1" ht="63" x14ac:dyDescent="0.25">
      <c r="A118" s="340" t="s">
        <v>960</v>
      </c>
      <c r="B118" s="110" t="s">
        <v>324</v>
      </c>
      <c r="C118" s="110" t="s">
        <v>964</v>
      </c>
      <c r="D118" s="338">
        <v>202103</v>
      </c>
      <c r="E118" s="167">
        <v>44286</v>
      </c>
      <c r="F118" s="108" t="s">
        <v>98</v>
      </c>
      <c r="G118" s="282">
        <v>91.26</v>
      </c>
    </row>
    <row r="119" spans="1:7" s="143" customFormat="1" x14ac:dyDescent="0.25">
      <c r="A119" s="470" t="s">
        <v>961</v>
      </c>
      <c r="B119" s="471"/>
      <c r="C119" s="471"/>
      <c r="D119" s="471"/>
      <c r="E119" s="471"/>
      <c r="F119" s="471"/>
      <c r="G119" s="472"/>
    </row>
    <row r="120" spans="1:7" s="143" customFormat="1" x14ac:dyDescent="0.25">
      <c r="A120" s="340" t="s">
        <v>962</v>
      </c>
      <c r="B120" s="110" t="s">
        <v>324</v>
      </c>
      <c r="C120" s="110" t="s">
        <v>964</v>
      </c>
      <c r="D120" s="338">
        <v>202103</v>
      </c>
      <c r="E120" s="167">
        <v>44286</v>
      </c>
      <c r="F120" s="110" t="s">
        <v>97</v>
      </c>
      <c r="G120" s="282">
        <v>390</v>
      </c>
    </row>
    <row r="121" spans="1:7" s="143" customFormat="1" ht="63" x14ac:dyDescent="0.25">
      <c r="A121" s="340" t="s">
        <v>963</v>
      </c>
      <c r="B121" s="110" t="s">
        <v>324</v>
      </c>
      <c r="C121" s="110" t="s">
        <v>964</v>
      </c>
      <c r="D121" s="338">
        <v>202103</v>
      </c>
      <c r="E121" s="167">
        <v>44286</v>
      </c>
      <c r="F121" s="108" t="s">
        <v>98</v>
      </c>
      <c r="G121" s="282">
        <v>131.82</v>
      </c>
    </row>
    <row r="122" spans="1:7" s="143" customFormat="1" ht="14.25" customHeight="1" x14ac:dyDescent="0.25">
      <c r="A122" s="470" t="s">
        <v>965</v>
      </c>
      <c r="B122" s="471"/>
      <c r="C122" s="471"/>
      <c r="D122" s="471"/>
      <c r="E122" s="471"/>
      <c r="F122" s="471"/>
      <c r="G122" s="472"/>
    </row>
    <row r="123" spans="1:7" s="143" customFormat="1" x14ac:dyDescent="0.25">
      <c r="A123" s="340" t="s">
        <v>966</v>
      </c>
      <c r="B123" s="110" t="s">
        <v>324</v>
      </c>
      <c r="C123" s="110" t="s">
        <v>898</v>
      </c>
      <c r="D123" s="338">
        <v>202104</v>
      </c>
      <c r="E123" s="167">
        <v>44316</v>
      </c>
      <c r="F123" s="110" t="s">
        <v>97</v>
      </c>
      <c r="G123" s="282">
        <v>680</v>
      </c>
    </row>
    <row r="124" spans="1:7" s="143" customFormat="1" ht="63" x14ac:dyDescent="0.25">
      <c r="A124" s="340" t="s">
        <v>967</v>
      </c>
      <c r="B124" s="110" t="s">
        <v>324</v>
      </c>
      <c r="C124" s="110" t="s">
        <v>898</v>
      </c>
      <c r="D124" s="338">
        <v>202104</v>
      </c>
      <c r="E124" s="167">
        <v>44316</v>
      </c>
      <c r="F124" s="108" t="s">
        <v>98</v>
      </c>
      <c r="G124" s="282">
        <v>229.84</v>
      </c>
    </row>
    <row r="125" spans="1:7" s="143" customFormat="1" x14ac:dyDescent="0.25">
      <c r="A125" s="470" t="s">
        <v>968</v>
      </c>
      <c r="B125" s="471"/>
      <c r="C125" s="471"/>
      <c r="D125" s="471"/>
      <c r="E125" s="471"/>
      <c r="F125" s="471"/>
      <c r="G125" s="472"/>
    </row>
    <row r="126" spans="1:7" s="143" customFormat="1" x14ac:dyDescent="0.25">
      <c r="A126" s="340" t="s">
        <v>969</v>
      </c>
      <c r="B126" s="110" t="s">
        <v>324</v>
      </c>
      <c r="C126" s="110" t="s">
        <v>898</v>
      </c>
      <c r="D126" s="338">
        <v>202104</v>
      </c>
      <c r="E126" s="167">
        <v>44316</v>
      </c>
      <c r="F126" s="110" t="s">
        <v>97</v>
      </c>
      <c r="G126" s="282">
        <v>270</v>
      </c>
    </row>
    <row r="127" spans="1:7" s="143" customFormat="1" ht="63" x14ac:dyDescent="0.25">
      <c r="A127" s="340" t="s">
        <v>970</v>
      </c>
      <c r="B127" s="110" t="s">
        <v>324</v>
      </c>
      <c r="C127" s="110" t="s">
        <v>898</v>
      </c>
      <c r="D127" s="338">
        <v>202104</v>
      </c>
      <c r="E127" s="167">
        <v>44316</v>
      </c>
      <c r="F127" s="108" t="s">
        <v>98</v>
      </c>
      <c r="G127" s="282">
        <v>91.26</v>
      </c>
    </row>
    <row r="128" spans="1:7" s="143" customFormat="1" x14ac:dyDescent="0.25">
      <c r="A128" s="470" t="s">
        <v>971</v>
      </c>
      <c r="B128" s="471"/>
      <c r="C128" s="471"/>
      <c r="D128" s="471"/>
      <c r="E128" s="471"/>
      <c r="F128" s="471"/>
      <c r="G128" s="472"/>
    </row>
    <row r="129" spans="1:7" s="143" customFormat="1" x14ac:dyDescent="0.25">
      <c r="A129" s="340" t="s">
        <v>972</v>
      </c>
      <c r="B129" s="110" t="s">
        <v>324</v>
      </c>
      <c r="C129" s="110" t="s">
        <v>898</v>
      </c>
      <c r="D129" s="338">
        <v>202104</v>
      </c>
      <c r="E129" s="167">
        <v>44316</v>
      </c>
      <c r="F129" s="110" t="s">
        <v>97</v>
      </c>
      <c r="G129" s="282">
        <v>390</v>
      </c>
    </row>
    <row r="130" spans="1:7" s="143" customFormat="1" ht="63" x14ac:dyDescent="0.25">
      <c r="A130" s="340" t="s">
        <v>973</v>
      </c>
      <c r="B130" s="110" t="s">
        <v>324</v>
      </c>
      <c r="C130" s="110" t="s">
        <v>898</v>
      </c>
      <c r="D130" s="338">
        <v>202104</v>
      </c>
      <c r="E130" s="167">
        <v>44316</v>
      </c>
      <c r="F130" s="108" t="s">
        <v>98</v>
      </c>
      <c r="G130" s="282">
        <v>131.82</v>
      </c>
    </row>
    <row r="131" spans="1:7" s="143" customFormat="1" ht="14.25" customHeight="1" x14ac:dyDescent="0.25">
      <c r="A131" s="470" t="s">
        <v>974</v>
      </c>
      <c r="B131" s="471"/>
      <c r="C131" s="471"/>
      <c r="D131" s="471"/>
      <c r="E131" s="471"/>
      <c r="F131" s="471"/>
      <c r="G131" s="472"/>
    </row>
    <row r="132" spans="1:7" s="143" customFormat="1" x14ac:dyDescent="0.25">
      <c r="A132" s="340" t="s">
        <v>975</v>
      </c>
      <c r="B132" s="110" t="s">
        <v>324</v>
      </c>
      <c r="C132" s="110" t="s">
        <v>899</v>
      </c>
      <c r="D132" s="338">
        <v>202105</v>
      </c>
      <c r="E132" s="167">
        <v>44347</v>
      </c>
      <c r="F132" s="110" t="s">
        <v>97</v>
      </c>
      <c r="G132" s="282">
        <v>680</v>
      </c>
    </row>
    <row r="133" spans="1:7" s="143" customFormat="1" ht="63" x14ac:dyDescent="0.25">
      <c r="A133" s="340" t="s">
        <v>976</v>
      </c>
      <c r="B133" s="110" t="s">
        <v>324</v>
      </c>
      <c r="C133" s="110" t="s">
        <v>899</v>
      </c>
      <c r="D133" s="338">
        <v>202105</v>
      </c>
      <c r="E133" s="167">
        <v>44347</v>
      </c>
      <c r="F133" s="108" t="s">
        <v>98</v>
      </c>
      <c r="G133" s="282">
        <v>229.84</v>
      </c>
    </row>
    <row r="134" spans="1:7" s="143" customFormat="1" x14ac:dyDescent="0.25">
      <c r="A134" s="470" t="s">
        <v>977</v>
      </c>
      <c r="B134" s="471"/>
      <c r="C134" s="471"/>
      <c r="D134" s="471"/>
      <c r="E134" s="471"/>
      <c r="F134" s="471"/>
      <c r="G134" s="472"/>
    </row>
    <row r="135" spans="1:7" s="143" customFormat="1" x14ac:dyDescent="0.25">
      <c r="A135" s="340" t="s">
        <v>978</v>
      </c>
      <c r="B135" s="110" t="s">
        <v>324</v>
      </c>
      <c r="C135" s="110" t="s">
        <v>899</v>
      </c>
      <c r="D135" s="338">
        <v>202105</v>
      </c>
      <c r="E135" s="167">
        <v>44347</v>
      </c>
      <c r="F135" s="110" t="s">
        <v>97</v>
      </c>
      <c r="G135" s="282">
        <v>270</v>
      </c>
    </row>
    <row r="136" spans="1:7" s="143" customFormat="1" ht="63" x14ac:dyDescent="0.25">
      <c r="A136" s="340" t="s">
        <v>979</v>
      </c>
      <c r="B136" s="110" t="s">
        <v>324</v>
      </c>
      <c r="C136" s="110" t="s">
        <v>899</v>
      </c>
      <c r="D136" s="338">
        <v>202105</v>
      </c>
      <c r="E136" s="167">
        <v>44347</v>
      </c>
      <c r="F136" s="108" t="s">
        <v>98</v>
      </c>
      <c r="G136" s="282">
        <v>91.26</v>
      </c>
    </row>
    <row r="137" spans="1:7" s="143" customFormat="1" x14ac:dyDescent="0.25">
      <c r="A137" s="470" t="s">
        <v>980</v>
      </c>
      <c r="B137" s="471"/>
      <c r="C137" s="471"/>
      <c r="D137" s="471"/>
      <c r="E137" s="471"/>
      <c r="F137" s="471"/>
      <c r="G137" s="472"/>
    </row>
    <row r="138" spans="1:7" s="143" customFormat="1" x14ac:dyDescent="0.25">
      <c r="A138" s="340" t="s">
        <v>981</v>
      </c>
      <c r="B138" s="110" t="s">
        <v>324</v>
      </c>
      <c r="C138" s="110" t="s">
        <v>899</v>
      </c>
      <c r="D138" s="338">
        <v>202105</v>
      </c>
      <c r="E138" s="167">
        <v>44347</v>
      </c>
      <c r="F138" s="110" t="s">
        <v>97</v>
      </c>
      <c r="G138" s="282">
        <v>390</v>
      </c>
    </row>
    <row r="139" spans="1:7" s="143" customFormat="1" ht="63" x14ac:dyDescent="0.25">
      <c r="A139" s="340" t="s">
        <v>982</v>
      </c>
      <c r="B139" s="110" t="s">
        <v>324</v>
      </c>
      <c r="C139" s="110" t="s">
        <v>899</v>
      </c>
      <c r="D139" s="338">
        <v>202105</v>
      </c>
      <c r="E139" s="167">
        <v>44347</v>
      </c>
      <c r="F139" s="108" t="s">
        <v>98</v>
      </c>
      <c r="G139" s="282">
        <v>131.82</v>
      </c>
    </row>
    <row r="140" spans="1:7" s="143" customFormat="1" ht="14.25" customHeight="1" x14ac:dyDescent="0.25">
      <c r="A140" s="470" t="s">
        <v>983</v>
      </c>
      <c r="B140" s="471"/>
      <c r="C140" s="471"/>
      <c r="D140" s="471"/>
      <c r="E140" s="471"/>
      <c r="F140" s="471"/>
      <c r="G140" s="472"/>
    </row>
    <row r="141" spans="1:7" s="143" customFormat="1" x14ac:dyDescent="0.25">
      <c r="A141" s="340" t="s">
        <v>984</v>
      </c>
      <c r="B141" s="110" t="s">
        <v>324</v>
      </c>
      <c r="C141" s="110" t="s">
        <v>986</v>
      </c>
      <c r="D141" s="338">
        <v>202106</v>
      </c>
      <c r="E141" s="167">
        <v>44377</v>
      </c>
      <c r="F141" s="110" t="s">
        <v>97</v>
      </c>
      <c r="G141" s="282">
        <v>680</v>
      </c>
    </row>
    <row r="142" spans="1:7" s="143" customFormat="1" ht="63" x14ac:dyDescent="0.25">
      <c r="A142" s="340" t="s">
        <v>985</v>
      </c>
      <c r="B142" s="110" t="s">
        <v>324</v>
      </c>
      <c r="C142" s="110" t="s">
        <v>986</v>
      </c>
      <c r="D142" s="338">
        <v>202106</v>
      </c>
      <c r="E142" s="167">
        <v>44377</v>
      </c>
      <c r="F142" s="108" t="s">
        <v>98</v>
      </c>
      <c r="G142" s="282">
        <v>229.84</v>
      </c>
    </row>
    <row r="143" spans="1:7" s="143" customFormat="1" x14ac:dyDescent="0.25">
      <c r="A143" s="470" t="s">
        <v>987</v>
      </c>
      <c r="B143" s="471"/>
      <c r="C143" s="471"/>
      <c r="D143" s="471"/>
      <c r="E143" s="471"/>
      <c r="F143" s="471"/>
      <c r="G143" s="472"/>
    </row>
    <row r="144" spans="1:7" s="143" customFormat="1" x14ac:dyDescent="0.25">
      <c r="A144" s="340" t="s">
        <v>988</v>
      </c>
      <c r="B144" s="110" t="s">
        <v>324</v>
      </c>
      <c r="C144" s="110" t="s">
        <v>986</v>
      </c>
      <c r="D144" s="338">
        <v>202106</v>
      </c>
      <c r="E144" s="167">
        <v>44377</v>
      </c>
      <c r="F144" s="110" t="s">
        <v>97</v>
      </c>
      <c r="G144" s="282">
        <v>270</v>
      </c>
    </row>
    <row r="145" spans="1:7" s="143" customFormat="1" ht="63" x14ac:dyDescent="0.25">
      <c r="A145" s="340" t="s">
        <v>989</v>
      </c>
      <c r="B145" s="110" t="s">
        <v>324</v>
      </c>
      <c r="C145" s="110" t="s">
        <v>986</v>
      </c>
      <c r="D145" s="338">
        <v>202106</v>
      </c>
      <c r="E145" s="167">
        <v>44377</v>
      </c>
      <c r="F145" s="108" t="s">
        <v>98</v>
      </c>
      <c r="G145" s="282">
        <v>91.26</v>
      </c>
    </row>
    <row r="146" spans="1:7" s="143" customFormat="1" x14ac:dyDescent="0.25">
      <c r="A146" s="470" t="s">
        <v>990</v>
      </c>
      <c r="B146" s="471"/>
      <c r="C146" s="471"/>
      <c r="D146" s="471"/>
      <c r="E146" s="471"/>
      <c r="F146" s="471"/>
      <c r="G146" s="472"/>
    </row>
    <row r="147" spans="1:7" s="143" customFormat="1" x14ac:dyDescent="0.25">
      <c r="A147" s="340" t="s">
        <v>991</v>
      </c>
      <c r="B147" s="110" t="s">
        <v>324</v>
      </c>
      <c r="C147" s="110" t="s">
        <v>986</v>
      </c>
      <c r="D147" s="338">
        <v>202106</v>
      </c>
      <c r="E147" s="167">
        <v>44377</v>
      </c>
      <c r="F147" s="110" t="s">
        <v>97</v>
      </c>
      <c r="G147" s="282">
        <v>390</v>
      </c>
    </row>
    <row r="148" spans="1:7" s="143" customFormat="1" ht="63" x14ac:dyDescent="0.25">
      <c r="A148" s="340" t="s">
        <v>992</v>
      </c>
      <c r="B148" s="110" t="s">
        <v>324</v>
      </c>
      <c r="C148" s="110" t="s">
        <v>986</v>
      </c>
      <c r="D148" s="338">
        <v>202106</v>
      </c>
      <c r="E148" s="167">
        <v>44377</v>
      </c>
      <c r="F148" s="108" t="s">
        <v>98</v>
      </c>
      <c r="G148" s="282">
        <v>131.82</v>
      </c>
    </row>
    <row r="149" spans="1:7" s="143" customFormat="1" ht="14.25" customHeight="1" x14ac:dyDescent="0.25">
      <c r="A149" s="341" t="s">
        <v>993</v>
      </c>
      <c r="B149" s="110"/>
      <c r="C149" s="110"/>
      <c r="D149" s="110"/>
      <c r="E149" s="110"/>
      <c r="F149" s="110"/>
      <c r="G149" s="110"/>
    </row>
    <row r="150" spans="1:7" s="143" customFormat="1" x14ac:dyDescent="0.25">
      <c r="A150" s="342" t="s">
        <v>994</v>
      </c>
      <c r="B150" s="110" t="s">
        <v>324</v>
      </c>
      <c r="C150" s="110" t="s">
        <v>900</v>
      </c>
      <c r="D150" s="162">
        <v>202107</v>
      </c>
      <c r="E150" s="167">
        <v>44408</v>
      </c>
      <c r="F150" s="110" t="s">
        <v>97</v>
      </c>
      <c r="G150" s="282">
        <v>680</v>
      </c>
    </row>
    <row r="151" spans="1:7" s="143" customFormat="1" ht="63" x14ac:dyDescent="0.25">
      <c r="A151" s="340" t="s">
        <v>995</v>
      </c>
      <c r="B151" s="110" t="s">
        <v>324</v>
      </c>
      <c r="C151" s="110" t="s">
        <v>900</v>
      </c>
      <c r="D151" s="162">
        <v>202107</v>
      </c>
      <c r="E151" s="167">
        <v>44408</v>
      </c>
      <c r="F151" s="108" t="s">
        <v>98</v>
      </c>
      <c r="G151" s="282">
        <v>229.84</v>
      </c>
    </row>
    <row r="152" spans="1:7" s="143" customFormat="1" x14ac:dyDescent="0.25">
      <c r="A152" s="470" t="s">
        <v>996</v>
      </c>
      <c r="B152" s="471"/>
      <c r="C152" s="471"/>
      <c r="D152" s="471"/>
      <c r="E152" s="471"/>
      <c r="F152" s="471"/>
      <c r="G152" s="472"/>
    </row>
    <row r="153" spans="1:7" s="143" customFormat="1" x14ac:dyDescent="0.25">
      <c r="A153" s="340" t="s">
        <v>997</v>
      </c>
      <c r="B153" s="110" t="s">
        <v>324</v>
      </c>
      <c r="C153" s="110" t="s">
        <v>900</v>
      </c>
      <c r="D153" s="162">
        <v>202107</v>
      </c>
      <c r="E153" s="167">
        <v>44408</v>
      </c>
      <c r="F153" s="110" t="s">
        <v>97</v>
      </c>
      <c r="G153" s="282">
        <v>270</v>
      </c>
    </row>
    <row r="154" spans="1:7" s="143" customFormat="1" ht="63" x14ac:dyDescent="0.25">
      <c r="A154" s="340" t="s">
        <v>998</v>
      </c>
      <c r="B154" s="110" t="s">
        <v>324</v>
      </c>
      <c r="C154" s="110" t="s">
        <v>900</v>
      </c>
      <c r="D154" s="162">
        <v>202107</v>
      </c>
      <c r="E154" s="167">
        <v>44408</v>
      </c>
      <c r="F154" s="108" t="s">
        <v>98</v>
      </c>
      <c r="G154" s="282">
        <v>91.26</v>
      </c>
    </row>
    <row r="155" spans="1:7" s="143" customFormat="1" x14ac:dyDescent="0.25">
      <c r="A155" s="470" t="s">
        <v>999</v>
      </c>
      <c r="B155" s="471"/>
      <c r="C155" s="471"/>
      <c r="D155" s="471"/>
      <c r="E155" s="471"/>
      <c r="F155" s="471"/>
      <c r="G155" s="472"/>
    </row>
    <row r="156" spans="1:7" s="143" customFormat="1" x14ac:dyDescent="0.25">
      <c r="A156" s="340" t="s">
        <v>1000</v>
      </c>
      <c r="B156" s="110" t="s">
        <v>324</v>
      </c>
      <c r="C156" s="110" t="s">
        <v>900</v>
      </c>
      <c r="D156" s="162">
        <v>202107</v>
      </c>
      <c r="E156" s="167">
        <v>44408</v>
      </c>
      <c r="F156" s="110" t="s">
        <v>97</v>
      </c>
      <c r="G156" s="282">
        <v>390</v>
      </c>
    </row>
    <row r="157" spans="1:7" s="143" customFormat="1" ht="63" x14ac:dyDescent="0.25">
      <c r="A157" s="340" t="s">
        <v>1001</v>
      </c>
      <c r="B157" s="110" t="s">
        <v>324</v>
      </c>
      <c r="C157" s="110" t="s">
        <v>900</v>
      </c>
      <c r="D157" s="162">
        <v>202107</v>
      </c>
      <c r="E157" s="167">
        <v>44408</v>
      </c>
      <c r="F157" s="108" t="s">
        <v>98</v>
      </c>
      <c r="G157" s="282">
        <v>131.82</v>
      </c>
    </row>
    <row r="158" spans="1:7" s="143" customFormat="1" ht="14.25" customHeight="1" x14ac:dyDescent="0.25">
      <c r="A158" s="470" t="s">
        <v>1002</v>
      </c>
      <c r="B158" s="471"/>
      <c r="C158" s="471"/>
      <c r="D158" s="471"/>
      <c r="E158" s="471"/>
      <c r="F158" s="471"/>
      <c r="G158" s="472"/>
    </row>
    <row r="159" spans="1:7" s="143" customFormat="1" x14ac:dyDescent="0.25">
      <c r="A159" s="340" t="s">
        <v>1003</v>
      </c>
      <c r="B159" s="110" t="s">
        <v>324</v>
      </c>
      <c r="C159" s="110" t="s">
        <v>901</v>
      </c>
      <c r="D159" s="338">
        <v>202108</v>
      </c>
      <c r="E159" s="167">
        <v>44439</v>
      </c>
      <c r="F159" s="110" t="s">
        <v>97</v>
      </c>
      <c r="G159" s="282">
        <v>680</v>
      </c>
    </row>
    <row r="160" spans="1:7" s="143" customFormat="1" ht="63" x14ac:dyDescent="0.25">
      <c r="A160" s="340" t="s">
        <v>1004</v>
      </c>
      <c r="B160" s="110" t="s">
        <v>324</v>
      </c>
      <c r="C160" s="110" t="s">
        <v>901</v>
      </c>
      <c r="D160" s="338">
        <v>202108</v>
      </c>
      <c r="E160" s="167">
        <v>44439</v>
      </c>
      <c r="F160" s="108" t="s">
        <v>98</v>
      </c>
      <c r="G160" s="282">
        <v>229.84</v>
      </c>
    </row>
    <row r="161" spans="1:7" s="143" customFormat="1" x14ac:dyDescent="0.25">
      <c r="A161" s="470" t="s">
        <v>1005</v>
      </c>
      <c r="B161" s="471"/>
      <c r="C161" s="471"/>
      <c r="D161" s="471"/>
      <c r="E161" s="471"/>
      <c r="F161" s="471"/>
      <c r="G161" s="472"/>
    </row>
    <row r="162" spans="1:7" s="143" customFormat="1" x14ac:dyDescent="0.25">
      <c r="A162" s="340" t="s">
        <v>1006</v>
      </c>
      <c r="B162" s="110" t="s">
        <v>324</v>
      </c>
      <c r="C162" s="110" t="s">
        <v>901</v>
      </c>
      <c r="D162" s="338">
        <v>202108</v>
      </c>
      <c r="E162" s="167">
        <v>44439</v>
      </c>
      <c r="F162" s="110" t="s">
        <v>97</v>
      </c>
      <c r="G162" s="282">
        <v>270</v>
      </c>
    </row>
    <row r="163" spans="1:7" s="143" customFormat="1" ht="63" x14ac:dyDescent="0.25">
      <c r="A163" s="340" t="s">
        <v>1007</v>
      </c>
      <c r="B163" s="110" t="s">
        <v>324</v>
      </c>
      <c r="C163" s="110" t="s">
        <v>901</v>
      </c>
      <c r="D163" s="338">
        <v>202108</v>
      </c>
      <c r="E163" s="167">
        <v>44439</v>
      </c>
      <c r="F163" s="108" t="s">
        <v>98</v>
      </c>
      <c r="G163" s="282">
        <v>91.26</v>
      </c>
    </row>
    <row r="164" spans="1:7" s="143" customFormat="1" x14ac:dyDescent="0.25">
      <c r="A164" s="470" t="s">
        <v>1008</v>
      </c>
      <c r="B164" s="471"/>
      <c r="C164" s="471"/>
      <c r="D164" s="471"/>
      <c r="E164" s="471"/>
      <c r="F164" s="471"/>
      <c r="G164" s="472"/>
    </row>
    <row r="165" spans="1:7" s="143" customFormat="1" x14ac:dyDescent="0.25">
      <c r="A165" s="340" t="s">
        <v>1009</v>
      </c>
      <c r="B165" s="110" t="s">
        <v>324</v>
      </c>
      <c r="C165" s="110" t="s">
        <v>901</v>
      </c>
      <c r="D165" s="338">
        <v>202108</v>
      </c>
      <c r="E165" s="167">
        <v>44439</v>
      </c>
      <c r="F165" s="110" t="s">
        <v>97</v>
      </c>
      <c r="G165" s="282">
        <v>390</v>
      </c>
    </row>
    <row r="166" spans="1:7" s="143" customFormat="1" ht="63" x14ac:dyDescent="0.25">
      <c r="A166" s="340" t="s">
        <v>1010</v>
      </c>
      <c r="B166" s="110" t="s">
        <v>324</v>
      </c>
      <c r="C166" s="110" t="s">
        <v>901</v>
      </c>
      <c r="D166" s="338">
        <v>202108</v>
      </c>
      <c r="E166" s="167">
        <v>44439</v>
      </c>
      <c r="F166" s="108" t="s">
        <v>98</v>
      </c>
      <c r="G166" s="282">
        <v>131.82</v>
      </c>
    </row>
    <row r="167" spans="1:7" s="143" customFormat="1" ht="14.25" customHeight="1" x14ac:dyDescent="0.25">
      <c r="A167" s="470" t="s">
        <v>1011</v>
      </c>
      <c r="B167" s="471"/>
      <c r="C167" s="471"/>
      <c r="D167" s="471"/>
      <c r="E167" s="471"/>
      <c r="F167" s="471"/>
      <c r="G167" s="472"/>
    </row>
    <row r="168" spans="1:7" s="143" customFormat="1" x14ac:dyDescent="0.25">
      <c r="A168" s="340" t="s">
        <v>1012</v>
      </c>
      <c r="B168" s="110" t="s">
        <v>324</v>
      </c>
      <c r="C168" s="110" t="s">
        <v>902</v>
      </c>
      <c r="D168" s="338">
        <v>202109</v>
      </c>
      <c r="E168" s="167">
        <v>44469</v>
      </c>
      <c r="F168" s="110" t="s">
        <v>97</v>
      </c>
      <c r="G168" s="282">
        <v>680</v>
      </c>
    </row>
    <row r="169" spans="1:7" s="143" customFormat="1" ht="63" x14ac:dyDescent="0.25">
      <c r="A169" s="340" t="s">
        <v>1013</v>
      </c>
      <c r="B169" s="110" t="s">
        <v>324</v>
      </c>
      <c r="C169" s="110" t="s">
        <v>902</v>
      </c>
      <c r="D169" s="338">
        <v>202109</v>
      </c>
      <c r="E169" s="167">
        <v>44469</v>
      </c>
      <c r="F169" s="108" t="s">
        <v>98</v>
      </c>
      <c r="G169" s="282">
        <v>229.84</v>
      </c>
    </row>
    <row r="170" spans="1:7" s="143" customFormat="1" x14ac:dyDescent="0.25">
      <c r="A170" s="470" t="s">
        <v>1014</v>
      </c>
      <c r="B170" s="471"/>
      <c r="C170" s="471"/>
      <c r="D170" s="471"/>
      <c r="E170" s="471"/>
      <c r="F170" s="471"/>
      <c r="G170" s="472"/>
    </row>
    <row r="171" spans="1:7" s="143" customFormat="1" x14ac:dyDescent="0.25">
      <c r="A171" s="340" t="s">
        <v>1015</v>
      </c>
      <c r="B171" s="110" t="s">
        <v>324</v>
      </c>
      <c r="C171" s="110" t="s">
        <v>902</v>
      </c>
      <c r="D171" s="338">
        <v>202109</v>
      </c>
      <c r="E171" s="167">
        <v>44469</v>
      </c>
      <c r="F171" s="110" t="s">
        <v>97</v>
      </c>
      <c r="G171" s="282">
        <v>270</v>
      </c>
    </row>
    <row r="172" spans="1:7" s="143" customFormat="1" ht="63" x14ac:dyDescent="0.25">
      <c r="A172" s="340" t="s">
        <v>1016</v>
      </c>
      <c r="B172" s="110" t="s">
        <v>324</v>
      </c>
      <c r="C172" s="110" t="s">
        <v>902</v>
      </c>
      <c r="D172" s="338">
        <v>202109</v>
      </c>
      <c r="E172" s="167">
        <v>44469</v>
      </c>
      <c r="F172" s="108" t="s">
        <v>98</v>
      </c>
      <c r="G172" s="282">
        <v>91.26</v>
      </c>
    </row>
    <row r="173" spans="1:7" s="143" customFormat="1" x14ac:dyDescent="0.25">
      <c r="A173" s="470" t="s">
        <v>1017</v>
      </c>
      <c r="B173" s="471"/>
      <c r="C173" s="471"/>
      <c r="D173" s="471"/>
      <c r="E173" s="471"/>
      <c r="F173" s="471"/>
      <c r="G173" s="472"/>
    </row>
    <row r="174" spans="1:7" s="143" customFormat="1" x14ac:dyDescent="0.25">
      <c r="A174" s="340" t="s">
        <v>1018</v>
      </c>
      <c r="B174" s="110" t="s">
        <v>324</v>
      </c>
      <c r="C174" s="110" t="s">
        <v>902</v>
      </c>
      <c r="D174" s="338">
        <v>202109</v>
      </c>
      <c r="E174" s="167">
        <v>44469</v>
      </c>
      <c r="F174" s="110" t="s">
        <v>97</v>
      </c>
      <c r="G174" s="282">
        <v>390</v>
      </c>
    </row>
    <row r="175" spans="1:7" s="143" customFormat="1" ht="63" x14ac:dyDescent="0.25">
      <c r="A175" s="340" t="s">
        <v>1019</v>
      </c>
      <c r="B175" s="110" t="s">
        <v>324</v>
      </c>
      <c r="C175" s="110" t="s">
        <v>902</v>
      </c>
      <c r="D175" s="338">
        <v>202109</v>
      </c>
      <c r="E175" s="167">
        <v>44469</v>
      </c>
      <c r="F175" s="108" t="s">
        <v>98</v>
      </c>
      <c r="G175" s="282">
        <v>131.82</v>
      </c>
    </row>
    <row r="176" spans="1:7" x14ac:dyDescent="0.25">
      <c r="A176" s="461" t="s">
        <v>224</v>
      </c>
      <c r="B176" s="462"/>
      <c r="C176" s="462"/>
      <c r="D176" s="462"/>
      <c r="E176" s="462"/>
      <c r="F176" s="463"/>
      <c r="G176" s="277">
        <f>SUM('C1. Tööjõukulud'!G95:G175)</f>
        <v>16136.28</v>
      </c>
    </row>
    <row r="177" spans="1:7" s="27" customFormat="1" x14ac:dyDescent="0.25">
      <c r="A177" s="25"/>
      <c r="B177" s="25"/>
      <c r="C177" s="25"/>
      <c r="D177" s="172"/>
      <c r="E177" s="168"/>
      <c r="F177" s="25"/>
      <c r="G177" s="276"/>
    </row>
    <row r="178" spans="1:7" s="27" customFormat="1" x14ac:dyDescent="0.25">
      <c r="A178" s="25"/>
      <c r="B178" s="25"/>
      <c r="C178" s="25"/>
      <c r="D178" s="172"/>
      <c r="E178" s="163"/>
      <c r="F178" s="25"/>
      <c r="G178" s="276"/>
    </row>
    <row r="179" spans="1:7" s="27" customFormat="1" x14ac:dyDescent="0.25">
      <c r="A179" s="25"/>
      <c r="B179" s="25"/>
      <c r="C179" s="25"/>
      <c r="D179" s="172"/>
      <c r="E179" s="163"/>
      <c r="F179" s="25"/>
      <c r="G179" s="276"/>
    </row>
    <row r="180" spans="1:7" s="27" customFormat="1" x14ac:dyDescent="0.25">
      <c r="A180" s="25"/>
      <c r="B180" s="25"/>
      <c r="C180" s="25"/>
      <c r="D180" s="172"/>
      <c r="E180" s="168"/>
      <c r="F180" s="25"/>
      <c r="G180" s="276"/>
    </row>
    <row r="181" spans="1:7" s="27" customFormat="1" x14ac:dyDescent="0.25">
      <c r="A181" s="25"/>
      <c r="B181" s="25"/>
      <c r="C181" s="25"/>
      <c r="D181" s="172"/>
      <c r="E181" s="163"/>
      <c r="F181" s="25"/>
      <c r="G181" s="276"/>
    </row>
    <row r="182" spans="1:7" s="27" customFormat="1" x14ac:dyDescent="0.25">
      <c r="A182" s="25"/>
      <c r="B182" s="25"/>
      <c r="C182" s="25"/>
      <c r="D182" s="172"/>
      <c r="E182" s="163"/>
      <c r="F182" s="25"/>
      <c r="G182" s="276"/>
    </row>
    <row r="183" spans="1:7" s="27" customFormat="1" x14ac:dyDescent="0.25">
      <c r="A183" s="25"/>
      <c r="B183" s="25"/>
      <c r="C183" s="25"/>
      <c r="D183" s="172"/>
      <c r="E183" s="163"/>
      <c r="F183" s="25"/>
      <c r="G183" s="276"/>
    </row>
    <row r="184" spans="1:7" s="27" customFormat="1" x14ac:dyDescent="0.25">
      <c r="A184" s="25"/>
      <c r="B184" s="25"/>
      <c r="C184" s="25"/>
      <c r="D184" s="172"/>
      <c r="E184" s="163"/>
      <c r="F184" s="25"/>
      <c r="G184" s="276"/>
    </row>
    <row r="185" spans="1:7" s="27" customFormat="1" x14ac:dyDescent="0.25">
      <c r="A185" s="25"/>
      <c r="B185" s="25"/>
      <c r="C185" s="25"/>
      <c r="D185" s="172"/>
      <c r="E185" s="163"/>
      <c r="F185" s="25"/>
      <c r="G185" s="276"/>
    </row>
    <row r="186" spans="1:7" s="27" customFormat="1" x14ac:dyDescent="0.25">
      <c r="A186" s="25"/>
      <c r="B186" s="25"/>
      <c r="C186" s="25"/>
      <c r="D186" s="172"/>
      <c r="E186" s="163"/>
      <c r="F186" s="25"/>
      <c r="G186" s="276"/>
    </row>
    <row r="187" spans="1:7" s="27" customFormat="1" x14ac:dyDescent="0.25">
      <c r="A187" s="25"/>
      <c r="B187" s="25"/>
      <c r="C187" s="25"/>
      <c r="D187" s="172"/>
      <c r="E187" s="163"/>
      <c r="F187" s="25"/>
      <c r="G187" s="276"/>
    </row>
    <row r="188" spans="1:7" s="27" customFormat="1" x14ac:dyDescent="0.25">
      <c r="A188" s="25"/>
      <c r="B188" s="25"/>
      <c r="C188" s="25"/>
      <c r="D188" s="172"/>
      <c r="E188" s="163"/>
      <c r="F188" s="25"/>
      <c r="G188" s="276"/>
    </row>
    <row r="189" spans="1:7" s="27" customFormat="1" x14ac:dyDescent="0.25">
      <c r="A189" s="25"/>
      <c r="B189" s="25"/>
      <c r="C189" s="25"/>
      <c r="D189" s="172"/>
      <c r="E189" s="163"/>
      <c r="F189" s="25"/>
      <c r="G189" s="276"/>
    </row>
    <row r="190" spans="1:7" s="27" customFormat="1" x14ac:dyDescent="0.25">
      <c r="A190" s="25"/>
      <c r="B190" s="25"/>
      <c r="C190" s="25"/>
      <c r="D190" s="172"/>
      <c r="E190" s="163"/>
      <c r="F190" s="25"/>
      <c r="G190" s="276"/>
    </row>
    <row r="191" spans="1:7" s="27" customFormat="1" x14ac:dyDescent="0.25">
      <c r="A191" s="25"/>
      <c r="B191" s="25"/>
      <c r="C191" s="25"/>
      <c r="D191" s="172"/>
      <c r="E191" s="163"/>
      <c r="F191" s="25"/>
      <c r="G191" s="276"/>
    </row>
    <row r="192" spans="1:7" s="27" customFormat="1" x14ac:dyDescent="0.25">
      <c r="A192" s="25"/>
      <c r="B192" s="25"/>
      <c r="C192" s="25"/>
      <c r="D192" s="172"/>
      <c r="E192" s="163"/>
      <c r="F192" s="25"/>
      <c r="G192" s="276"/>
    </row>
    <row r="193" spans="1:7" s="27" customFormat="1" x14ac:dyDescent="0.25">
      <c r="A193" s="25"/>
      <c r="B193" s="25"/>
      <c r="C193" s="25"/>
      <c r="D193" s="172"/>
      <c r="E193" s="163"/>
      <c r="F193" s="25"/>
      <c r="G193" s="276"/>
    </row>
    <row r="194" spans="1:7" s="27" customFormat="1" x14ac:dyDescent="0.25">
      <c r="A194" s="25"/>
      <c r="B194" s="25"/>
      <c r="C194" s="25"/>
      <c r="D194" s="172"/>
      <c r="E194" s="168"/>
      <c r="F194" s="25"/>
      <c r="G194" s="276"/>
    </row>
    <row r="195" spans="1:7" x14ac:dyDescent="0.25">
      <c r="A195" s="461" t="s">
        <v>226</v>
      </c>
      <c r="B195" s="462"/>
      <c r="C195" s="462"/>
      <c r="D195" s="462"/>
      <c r="E195" s="462"/>
      <c r="F195" s="463"/>
      <c r="G195" s="277">
        <f>SUM(G177:G194)</f>
        <v>0</v>
      </c>
    </row>
    <row r="196" spans="1:7" s="27" customFormat="1" x14ac:dyDescent="0.25">
      <c r="A196" s="25"/>
      <c r="B196" s="25"/>
      <c r="C196" s="25"/>
      <c r="D196" s="172"/>
      <c r="E196" s="168"/>
      <c r="F196" s="25"/>
      <c r="G196" s="276"/>
    </row>
    <row r="197" spans="1:7" s="27" customFormat="1" x14ac:dyDescent="0.25">
      <c r="A197" s="25"/>
      <c r="B197" s="25"/>
      <c r="C197" s="25"/>
      <c r="D197" s="172"/>
      <c r="E197" s="163"/>
      <c r="F197" s="25"/>
      <c r="G197" s="276"/>
    </row>
    <row r="198" spans="1:7" s="27" customFormat="1" x14ac:dyDescent="0.25">
      <c r="A198" s="25"/>
      <c r="B198" s="25"/>
      <c r="C198" s="25"/>
      <c r="D198" s="172"/>
      <c r="E198" s="163"/>
      <c r="F198" s="25"/>
      <c r="G198" s="276"/>
    </row>
    <row r="199" spans="1:7" s="27" customFormat="1" x14ac:dyDescent="0.25">
      <c r="A199" s="25"/>
      <c r="B199" s="25"/>
      <c r="C199" s="25"/>
      <c r="D199" s="172"/>
      <c r="E199" s="168"/>
      <c r="F199" s="25"/>
      <c r="G199" s="276"/>
    </row>
    <row r="200" spans="1:7" s="27" customFormat="1" x14ac:dyDescent="0.25">
      <c r="A200" s="25"/>
      <c r="B200" s="25"/>
      <c r="C200" s="25"/>
      <c r="D200" s="172"/>
      <c r="E200" s="163"/>
      <c r="F200" s="25"/>
      <c r="G200" s="276"/>
    </row>
    <row r="201" spans="1:7" s="27" customFormat="1" x14ac:dyDescent="0.25">
      <c r="A201" s="25"/>
      <c r="B201" s="25"/>
      <c r="C201" s="25"/>
      <c r="D201" s="172"/>
      <c r="E201" s="163"/>
      <c r="F201" s="25"/>
      <c r="G201" s="276"/>
    </row>
    <row r="202" spans="1:7" s="27" customFormat="1" x14ac:dyDescent="0.25">
      <c r="A202" s="25"/>
      <c r="B202" s="25"/>
      <c r="C202" s="25"/>
      <c r="D202" s="172"/>
      <c r="E202" s="163"/>
      <c r="F202" s="25"/>
      <c r="G202" s="276"/>
    </row>
    <row r="203" spans="1:7" s="27" customFormat="1" x14ac:dyDescent="0.25">
      <c r="A203" s="25"/>
      <c r="B203" s="25"/>
      <c r="C203" s="25"/>
      <c r="D203" s="172"/>
      <c r="E203" s="163"/>
      <c r="F203" s="25"/>
      <c r="G203" s="276"/>
    </row>
    <row r="204" spans="1:7" s="27" customFormat="1" x14ac:dyDescent="0.25">
      <c r="A204" s="25"/>
      <c r="B204" s="25"/>
      <c r="C204" s="25"/>
      <c r="D204" s="172"/>
      <c r="E204" s="163"/>
      <c r="F204" s="25"/>
      <c r="G204" s="276"/>
    </row>
    <row r="205" spans="1:7" s="27" customFormat="1" x14ac:dyDescent="0.25">
      <c r="A205" s="25"/>
      <c r="B205" s="25"/>
      <c r="C205" s="25"/>
      <c r="D205" s="172"/>
      <c r="E205" s="163"/>
      <c r="F205" s="25"/>
      <c r="G205" s="276"/>
    </row>
    <row r="206" spans="1:7" s="27" customFormat="1" x14ac:dyDescent="0.25">
      <c r="A206" s="25"/>
      <c r="B206" s="25"/>
      <c r="C206" s="25"/>
      <c r="D206" s="172"/>
      <c r="E206" s="163"/>
      <c r="F206" s="25"/>
      <c r="G206" s="276"/>
    </row>
    <row r="207" spans="1:7" s="27" customFormat="1" x14ac:dyDescent="0.25">
      <c r="A207" s="25"/>
      <c r="B207" s="25"/>
      <c r="C207" s="25"/>
      <c r="D207" s="172"/>
      <c r="E207" s="163"/>
      <c r="F207" s="25"/>
      <c r="G207" s="276"/>
    </row>
    <row r="208" spans="1:7" s="27" customFormat="1" x14ac:dyDescent="0.25">
      <c r="A208" s="25"/>
      <c r="B208" s="25"/>
      <c r="C208" s="25"/>
      <c r="D208" s="172"/>
      <c r="E208" s="163"/>
      <c r="F208" s="25"/>
      <c r="G208" s="276"/>
    </row>
    <row r="209" spans="1:7" s="27" customFormat="1" x14ac:dyDescent="0.25">
      <c r="A209" s="25"/>
      <c r="B209" s="25"/>
      <c r="C209" s="25"/>
      <c r="D209" s="172"/>
      <c r="E209" s="163"/>
      <c r="F209" s="25"/>
      <c r="G209" s="276"/>
    </row>
    <row r="210" spans="1:7" s="27" customFormat="1" x14ac:dyDescent="0.25">
      <c r="A210" s="25"/>
      <c r="B210" s="25"/>
      <c r="C210" s="25"/>
      <c r="D210" s="172"/>
      <c r="E210" s="163"/>
      <c r="F210" s="25"/>
      <c r="G210" s="276"/>
    </row>
    <row r="211" spans="1:7" s="27" customFormat="1" x14ac:dyDescent="0.25">
      <c r="A211" s="25"/>
      <c r="B211" s="25"/>
      <c r="C211" s="25"/>
      <c r="D211" s="172"/>
      <c r="E211" s="163"/>
      <c r="F211" s="25"/>
      <c r="G211" s="276"/>
    </row>
    <row r="212" spans="1:7" s="27" customFormat="1" x14ac:dyDescent="0.25">
      <c r="A212" s="25"/>
      <c r="B212" s="25"/>
      <c r="C212" s="25"/>
      <c r="D212" s="172"/>
      <c r="E212" s="163"/>
      <c r="F212" s="25"/>
      <c r="G212" s="276"/>
    </row>
    <row r="213" spans="1:7" s="27" customFormat="1" x14ac:dyDescent="0.25">
      <c r="A213" s="25"/>
      <c r="B213" s="25"/>
      <c r="C213" s="25"/>
      <c r="D213" s="172"/>
      <c r="E213" s="168"/>
      <c r="F213" s="25"/>
      <c r="G213" s="276"/>
    </row>
    <row r="214" spans="1:7" x14ac:dyDescent="0.25">
      <c r="A214" s="461" t="s">
        <v>227</v>
      </c>
      <c r="B214" s="462"/>
      <c r="C214" s="462"/>
      <c r="D214" s="462"/>
      <c r="E214" s="462"/>
      <c r="F214" s="463"/>
      <c r="G214" s="277">
        <f>SUM(G196:G213)</f>
        <v>0</v>
      </c>
    </row>
    <row r="215" spans="1:7" x14ac:dyDescent="0.25">
      <c r="A215" s="457" t="s">
        <v>58</v>
      </c>
      <c r="B215" s="457"/>
      <c r="C215" s="458"/>
      <c r="D215" s="173"/>
      <c r="E215" s="174"/>
      <c r="F215" s="16"/>
      <c r="G215" s="277">
        <f>G94+G176+G195+G214</f>
        <v>31590.18</v>
      </c>
    </row>
  </sheetData>
  <sheetProtection formatCells="0" formatColumns="0" insertColumns="0" insertRows="0" deleteColumns="0" deleteRows="0" selectLockedCells="1"/>
  <mergeCells count="60">
    <mergeCell ref="A173:G173"/>
    <mergeCell ref="A158:G158"/>
    <mergeCell ref="A161:G161"/>
    <mergeCell ref="A164:G164"/>
    <mergeCell ref="A167:G167"/>
    <mergeCell ref="A170:G170"/>
    <mergeCell ref="A140:G140"/>
    <mergeCell ref="A143:G143"/>
    <mergeCell ref="A146:G146"/>
    <mergeCell ref="A152:G152"/>
    <mergeCell ref="A155:G155"/>
    <mergeCell ref="A125:G125"/>
    <mergeCell ref="A128:G128"/>
    <mergeCell ref="A131:G131"/>
    <mergeCell ref="A134:G134"/>
    <mergeCell ref="A137:G137"/>
    <mergeCell ref="A110:G110"/>
    <mergeCell ref="A113:G113"/>
    <mergeCell ref="A116:G116"/>
    <mergeCell ref="A119:G119"/>
    <mergeCell ref="A122:G122"/>
    <mergeCell ref="A95:G95"/>
    <mergeCell ref="A98:G98"/>
    <mergeCell ref="A101:G101"/>
    <mergeCell ref="A104:G104"/>
    <mergeCell ref="A107:G107"/>
    <mergeCell ref="A91:G91"/>
    <mergeCell ref="A85:G85"/>
    <mergeCell ref="A88:G88"/>
    <mergeCell ref="A76:G76"/>
    <mergeCell ref="A79:G79"/>
    <mergeCell ref="A82:G82"/>
    <mergeCell ref="A70:G70"/>
    <mergeCell ref="A73:G73"/>
    <mergeCell ref="A55:G55"/>
    <mergeCell ref="A58:G58"/>
    <mergeCell ref="A61:G61"/>
    <mergeCell ref="A64:G64"/>
    <mergeCell ref="A67:G67"/>
    <mergeCell ref="A40:G40"/>
    <mergeCell ref="A43:G43"/>
    <mergeCell ref="A46:G46"/>
    <mergeCell ref="A49:G49"/>
    <mergeCell ref="A52:G52"/>
    <mergeCell ref="A215:C215"/>
    <mergeCell ref="B4:F4"/>
    <mergeCell ref="G4:G5"/>
    <mergeCell ref="A94:F94"/>
    <mergeCell ref="A176:F176"/>
    <mergeCell ref="A195:F195"/>
    <mergeCell ref="A214:F214"/>
    <mergeCell ref="A13:G13"/>
    <mergeCell ref="A16:G16"/>
    <mergeCell ref="A19:G19"/>
    <mergeCell ref="A25:G25"/>
    <mergeCell ref="A28:G28"/>
    <mergeCell ref="A22:G22"/>
    <mergeCell ref="A31:G31"/>
    <mergeCell ref="A34:G34"/>
    <mergeCell ref="A37:G37"/>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tint="0.39997558519241921"/>
  </sheetPr>
  <dimension ref="A1:I66"/>
  <sheetViews>
    <sheetView topLeftCell="A31" workbookViewId="0">
      <selection activeCell="A29" sqref="A29:F29"/>
    </sheetView>
  </sheetViews>
  <sheetFormatPr defaultColWidth="9.140625" defaultRowHeight="15.75" x14ac:dyDescent="0.25"/>
  <cols>
    <col min="1" max="1" width="9.140625" style="1"/>
    <col min="2" max="2" width="18.28515625" style="18" customWidth="1"/>
    <col min="3" max="3" width="13.85546875" style="159" customWidth="1"/>
    <col min="4" max="4" width="9.7109375" style="164" customWidth="1"/>
    <col min="5" max="5" width="15.7109375" style="164" customWidth="1"/>
    <col min="6" max="6" width="37.7109375" style="18" customWidth="1"/>
    <col min="7" max="7" width="10.7109375" style="274" bestFit="1" customWidth="1"/>
    <col min="8" max="8" width="0" style="1" hidden="1" customWidth="1"/>
    <col min="9" max="9" width="11.28515625" style="1" hidden="1" customWidth="1"/>
    <col min="10" max="16384" width="9.140625" style="1"/>
  </cols>
  <sheetData>
    <row r="1" spans="1:9" x14ac:dyDescent="0.25">
      <c r="A1" s="3" t="s">
        <v>113</v>
      </c>
      <c r="B1" s="3"/>
    </row>
    <row r="2" spans="1:9" x14ac:dyDescent="0.25">
      <c r="A2" s="81" t="s">
        <v>111</v>
      </c>
    </row>
    <row r="3" spans="1:9" x14ac:dyDescent="0.25">
      <c r="A3" s="4"/>
      <c r="B3" s="459" t="s">
        <v>126</v>
      </c>
      <c r="C3" s="459"/>
      <c r="D3" s="459"/>
      <c r="E3" s="459"/>
      <c r="F3" s="459"/>
      <c r="G3" s="460" t="s">
        <v>14</v>
      </c>
    </row>
    <row r="4" spans="1:9" ht="47.25" x14ac:dyDescent="0.25">
      <c r="A4" s="92" t="s">
        <v>1</v>
      </c>
      <c r="B4" s="5" t="s">
        <v>47</v>
      </c>
      <c r="C4" s="160" t="s">
        <v>48</v>
      </c>
      <c r="D4" s="160" t="s">
        <v>49</v>
      </c>
      <c r="E4" s="160" t="s">
        <v>50</v>
      </c>
      <c r="F4" s="5" t="s">
        <v>51</v>
      </c>
      <c r="G4" s="460"/>
      <c r="H4" s="141" t="s">
        <v>339</v>
      </c>
      <c r="I4" s="142" t="s">
        <v>341</v>
      </c>
    </row>
    <row r="5" spans="1:9" s="27" customFormat="1" x14ac:dyDescent="0.25">
      <c r="A5" s="127" t="s">
        <v>6</v>
      </c>
      <c r="B5" s="131" t="s">
        <v>115</v>
      </c>
      <c r="C5" s="161"/>
      <c r="D5" s="161"/>
      <c r="E5" s="166"/>
      <c r="F5" s="128"/>
      <c r="G5" s="279">
        <f>SUM(G6:G8)</f>
        <v>353.4</v>
      </c>
    </row>
    <row r="6" spans="1:9" s="143" customFormat="1" ht="63" x14ac:dyDescent="0.25">
      <c r="A6" s="343" t="s">
        <v>342</v>
      </c>
      <c r="B6" s="108" t="s">
        <v>205</v>
      </c>
      <c r="C6" s="162" t="s">
        <v>253</v>
      </c>
      <c r="D6" s="165" t="s">
        <v>254</v>
      </c>
      <c r="E6" s="167">
        <v>43984</v>
      </c>
      <c r="F6" s="108" t="s">
        <v>831</v>
      </c>
      <c r="G6" s="280">
        <v>115.8</v>
      </c>
      <c r="H6" s="143">
        <v>4044</v>
      </c>
      <c r="I6" s="144">
        <v>43990</v>
      </c>
    </row>
    <row r="7" spans="1:9" s="143" customFormat="1" ht="78.75" x14ac:dyDescent="0.25">
      <c r="A7" s="342" t="s">
        <v>343</v>
      </c>
      <c r="B7" s="108" t="s">
        <v>205</v>
      </c>
      <c r="C7" s="162" t="s">
        <v>253</v>
      </c>
      <c r="D7" s="165" t="s">
        <v>269</v>
      </c>
      <c r="E7" s="167">
        <v>44000</v>
      </c>
      <c r="F7" s="108" t="s">
        <v>830</v>
      </c>
      <c r="G7" s="281">
        <v>120.6</v>
      </c>
      <c r="H7" s="143" t="s">
        <v>344</v>
      </c>
    </row>
    <row r="8" spans="1:9" s="143" customFormat="1" ht="63" x14ac:dyDescent="0.25">
      <c r="A8" s="342" t="s">
        <v>345</v>
      </c>
      <c r="B8" s="108" t="s">
        <v>205</v>
      </c>
      <c r="C8" s="162" t="s">
        <v>253</v>
      </c>
      <c r="D8" s="165" t="s">
        <v>298</v>
      </c>
      <c r="E8" s="167">
        <v>44081</v>
      </c>
      <c r="F8" s="108" t="s">
        <v>831</v>
      </c>
      <c r="G8" s="280">
        <v>117</v>
      </c>
      <c r="H8" s="143">
        <v>4135</v>
      </c>
      <c r="I8" s="144">
        <v>44090</v>
      </c>
    </row>
    <row r="9" spans="1:9" s="27" customFormat="1" x14ac:dyDescent="0.25">
      <c r="A9" s="127" t="s">
        <v>166</v>
      </c>
      <c r="B9" s="131" t="s">
        <v>210</v>
      </c>
      <c r="C9" s="161"/>
      <c r="D9" s="161"/>
      <c r="E9" s="166"/>
      <c r="F9" s="128"/>
      <c r="G9" s="279">
        <f>SUM(G10:G16)</f>
        <v>116.84</v>
      </c>
    </row>
    <row r="10" spans="1:9" s="143" customFormat="1" ht="31.5" x14ac:dyDescent="0.25">
      <c r="A10" s="342" t="s">
        <v>346</v>
      </c>
      <c r="B10" s="108" t="s">
        <v>205</v>
      </c>
      <c r="C10" s="162" t="s">
        <v>253</v>
      </c>
      <c r="D10" s="162" t="s">
        <v>264</v>
      </c>
      <c r="E10" s="167">
        <v>44012</v>
      </c>
      <c r="F10" s="145" t="s">
        <v>265</v>
      </c>
      <c r="G10" s="282">
        <v>13.5</v>
      </c>
      <c r="H10" s="143">
        <v>136</v>
      </c>
      <c r="I10" s="144">
        <v>44012</v>
      </c>
    </row>
    <row r="11" spans="1:9" s="143" customFormat="1" ht="31.5" x14ac:dyDescent="0.25">
      <c r="A11" s="342" t="s">
        <v>347</v>
      </c>
      <c r="B11" s="108" t="s">
        <v>205</v>
      </c>
      <c r="C11" s="162" t="s">
        <v>253</v>
      </c>
      <c r="D11" s="162" t="s">
        <v>264</v>
      </c>
      <c r="E11" s="167">
        <v>44012</v>
      </c>
      <c r="F11" s="146" t="s">
        <v>266</v>
      </c>
      <c r="G11" s="282">
        <v>27.84</v>
      </c>
      <c r="H11" s="143">
        <v>4087</v>
      </c>
      <c r="I11" s="144">
        <v>44013</v>
      </c>
    </row>
    <row r="12" spans="1:9" s="143" customFormat="1" ht="31.5" x14ac:dyDescent="0.25">
      <c r="A12" s="342" t="s">
        <v>348</v>
      </c>
      <c r="B12" s="108" t="s">
        <v>205</v>
      </c>
      <c r="C12" s="162" t="s">
        <v>253</v>
      </c>
      <c r="D12" s="162" t="s">
        <v>264</v>
      </c>
      <c r="E12" s="167">
        <v>44012</v>
      </c>
      <c r="F12" s="146" t="s">
        <v>267</v>
      </c>
      <c r="G12" s="282">
        <v>27</v>
      </c>
      <c r="H12" s="143">
        <v>4088</v>
      </c>
      <c r="I12" s="144">
        <v>44013</v>
      </c>
    </row>
    <row r="13" spans="1:9" s="143" customFormat="1" ht="31.5" x14ac:dyDescent="0.25">
      <c r="A13" s="342" t="s">
        <v>349</v>
      </c>
      <c r="B13" s="108" t="s">
        <v>205</v>
      </c>
      <c r="C13" s="162" t="s">
        <v>253</v>
      </c>
      <c r="D13" s="162" t="s">
        <v>264</v>
      </c>
      <c r="E13" s="167">
        <v>44012</v>
      </c>
      <c r="F13" s="108" t="s">
        <v>268</v>
      </c>
      <c r="G13" s="282">
        <v>14</v>
      </c>
      <c r="H13" s="143">
        <v>4089</v>
      </c>
      <c r="I13" s="144">
        <v>44013</v>
      </c>
    </row>
    <row r="14" spans="1:9" s="143" customFormat="1" ht="47.25" x14ac:dyDescent="0.25">
      <c r="A14" s="342" t="s">
        <v>350</v>
      </c>
      <c r="B14" s="108" t="s">
        <v>205</v>
      </c>
      <c r="C14" s="162" t="s">
        <v>253</v>
      </c>
      <c r="D14" s="162" t="s">
        <v>279</v>
      </c>
      <c r="E14" s="167">
        <v>44036</v>
      </c>
      <c r="F14" s="145" t="s">
        <v>294</v>
      </c>
      <c r="G14" s="282">
        <v>12</v>
      </c>
      <c r="H14" s="143">
        <v>22</v>
      </c>
      <c r="I14" s="144">
        <v>44043</v>
      </c>
    </row>
    <row r="15" spans="1:9" s="143" customFormat="1" ht="47.25" x14ac:dyDescent="0.25">
      <c r="A15" s="342" t="s">
        <v>351</v>
      </c>
      <c r="B15" s="108" t="s">
        <v>205</v>
      </c>
      <c r="C15" s="162" t="s">
        <v>253</v>
      </c>
      <c r="D15" s="162" t="s">
        <v>280</v>
      </c>
      <c r="E15" s="167">
        <v>44049</v>
      </c>
      <c r="F15" s="145" t="s">
        <v>295</v>
      </c>
      <c r="G15" s="282">
        <v>11.5</v>
      </c>
      <c r="H15" s="143" t="s">
        <v>344</v>
      </c>
    </row>
    <row r="16" spans="1:9" s="143" customFormat="1" ht="47.25" x14ac:dyDescent="0.25">
      <c r="A16" s="342" t="s">
        <v>352</v>
      </c>
      <c r="B16" s="108" t="s">
        <v>205</v>
      </c>
      <c r="C16" s="162" t="s">
        <v>253</v>
      </c>
      <c r="D16" s="162" t="s">
        <v>308</v>
      </c>
      <c r="E16" s="167">
        <v>44088</v>
      </c>
      <c r="F16" s="145" t="s">
        <v>309</v>
      </c>
      <c r="G16" s="282">
        <v>11</v>
      </c>
      <c r="H16" s="143">
        <v>330</v>
      </c>
      <c r="I16" s="144">
        <v>44095</v>
      </c>
    </row>
    <row r="17" spans="1:7" x14ac:dyDescent="0.25">
      <c r="A17" s="461" t="str">
        <f>'C1. Tööjõukulud'!A94:F94</f>
        <v>Aruandlusperioodi 01/04/2020 - 31/12/2020 kulud kokku</v>
      </c>
      <c r="B17" s="462"/>
      <c r="C17" s="462"/>
      <c r="D17" s="462"/>
      <c r="E17" s="462"/>
      <c r="F17" s="463"/>
      <c r="G17" s="277">
        <f>G5+G9</f>
        <v>470.24</v>
      </c>
    </row>
    <row r="18" spans="1:7" s="27" customFormat="1" x14ac:dyDescent="0.25">
      <c r="A18" s="127" t="s">
        <v>105</v>
      </c>
      <c r="B18" s="131" t="s">
        <v>115</v>
      </c>
      <c r="C18" s="161"/>
      <c r="D18" s="161"/>
      <c r="E18" s="166"/>
      <c r="F18" s="128"/>
      <c r="G18" s="279">
        <f>G19</f>
        <v>79.5</v>
      </c>
    </row>
    <row r="19" spans="1:7" s="143" customFormat="1" ht="63" x14ac:dyDescent="0.25">
      <c r="A19" s="342" t="s">
        <v>1020</v>
      </c>
      <c r="B19" s="108" t="s">
        <v>205</v>
      </c>
      <c r="C19" s="162" t="s">
        <v>253</v>
      </c>
      <c r="D19" s="162" t="s">
        <v>878</v>
      </c>
      <c r="E19" s="167">
        <v>44435</v>
      </c>
      <c r="F19" s="108" t="s">
        <v>1021</v>
      </c>
      <c r="G19" s="282">
        <v>79.5</v>
      </c>
    </row>
    <row r="20" spans="1:7" s="27" customFormat="1" x14ac:dyDescent="0.25">
      <c r="A20" s="127" t="s">
        <v>166</v>
      </c>
      <c r="B20" s="131" t="s">
        <v>210</v>
      </c>
      <c r="C20" s="161"/>
      <c r="D20" s="161"/>
      <c r="E20" s="166"/>
      <c r="F20" s="128"/>
      <c r="G20" s="279">
        <f>SUM(G21:G28)</f>
        <v>162.98999999999998</v>
      </c>
    </row>
    <row r="21" spans="1:7" s="143" customFormat="1" ht="31.5" x14ac:dyDescent="0.25">
      <c r="A21" s="342" t="s">
        <v>1022</v>
      </c>
      <c r="B21" s="108" t="s">
        <v>205</v>
      </c>
      <c r="C21" s="162" t="s">
        <v>253</v>
      </c>
      <c r="D21" s="162" t="s">
        <v>279</v>
      </c>
      <c r="E21" s="167">
        <v>44435</v>
      </c>
      <c r="F21" s="108" t="s">
        <v>1030</v>
      </c>
      <c r="G21" s="282">
        <v>15.58</v>
      </c>
    </row>
    <row r="22" spans="1:7" s="143" customFormat="1" ht="31.5" x14ac:dyDescent="0.25">
      <c r="A22" s="342" t="s">
        <v>1023</v>
      </c>
      <c r="B22" s="108" t="s">
        <v>205</v>
      </c>
      <c r="C22" s="162" t="s">
        <v>253</v>
      </c>
      <c r="D22" s="162" t="s">
        <v>879</v>
      </c>
      <c r="E22" s="167">
        <v>44435</v>
      </c>
      <c r="F22" s="108" t="s">
        <v>1031</v>
      </c>
      <c r="G22" s="282">
        <v>3.06</v>
      </c>
    </row>
    <row r="23" spans="1:7" s="143" customFormat="1" ht="31.5" x14ac:dyDescent="0.25">
      <c r="A23" s="342" t="s">
        <v>1024</v>
      </c>
      <c r="B23" s="108" t="s">
        <v>205</v>
      </c>
      <c r="C23" s="162" t="s">
        <v>253</v>
      </c>
      <c r="D23" s="162" t="s">
        <v>880</v>
      </c>
      <c r="E23" s="167">
        <v>44435</v>
      </c>
      <c r="F23" s="108" t="s">
        <v>1032</v>
      </c>
      <c r="G23" s="282">
        <v>13.69</v>
      </c>
    </row>
    <row r="24" spans="1:7" s="143" customFormat="1" ht="31.5" x14ac:dyDescent="0.25">
      <c r="A24" s="342" t="s">
        <v>1025</v>
      </c>
      <c r="B24" s="108" t="s">
        <v>205</v>
      </c>
      <c r="C24" s="162" t="s">
        <v>253</v>
      </c>
      <c r="D24" s="162" t="s">
        <v>881</v>
      </c>
      <c r="E24" s="167">
        <v>44435</v>
      </c>
      <c r="F24" s="108" t="s">
        <v>1033</v>
      </c>
      <c r="G24" s="282">
        <v>21.9</v>
      </c>
    </row>
    <row r="25" spans="1:7" s="143" customFormat="1" ht="31.5" x14ac:dyDescent="0.25">
      <c r="A25" s="342" t="s">
        <v>1026</v>
      </c>
      <c r="B25" s="108" t="s">
        <v>205</v>
      </c>
      <c r="C25" s="162" t="s">
        <v>253</v>
      </c>
      <c r="D25" s="162" t="s">
        <v>882</v>
      </c>
      <c r="E25" s="167">
        <v>44435</v>
      </c>
      <c r="F25" s="108" t="s">
        <v>1034</v>
      </c>
      <c r="G25" s="282">
        <v>60.11</v>
      </c>
    </row>
    <row r="26" spans="1:7" s="143" customFormat="1" ht="31.5" x14ac:dyDescent="0.25">
      <c r="A26" s="342" t="s">
        <v>1027</v>
      </c>
      <c r="B26" s="108" t="s">
        <v>205</v>
      </c>
      <c r="C26" s="162" t="s">
        <v>253</v>
      </c>
      <c r="D26" s="162" t="s">
        <v>883</v>
      </c>
      <c r="E26" s="167">
        <v>44435</v>
      </c>
      <c r="F26" s="108" t="s">
        <v>1035</v>
      </c>
      <c r="G26" s="282">
        <v>16.29</v>
      </c>
    </row>
    <row r="27" spans="1:7" s="143" customFormat="1" ht="31.5" x14ac:dyDescent="0.25">
      <c r="A27" s="342" t="s">
        <v>1028</v>
      </c>
      <c r="B27" s="108" t="s">
        <v>205</v>
      </c>
      <c r="C27" s="162" t="s">
        <v>253</v>
      </c>
      <c r="D27" s="162" t="s">
        <v>884</v>
      </c>
      <c r="E27" s="167">
        <v>44435</v>
      </c>
      <c r="F27" s="108" t="s">
        <v>1036</v>
      </c>
      <c r="G27" s="282">
        <v>2.6</v>
      </c>
    </row>
    <row r="28" spans="1:7" s="143" customFormat="1" ht="31.5" x14ac:dyDescent="0.25">
      <c r="A28" s="342" t="s">
        <v>1029</v>
      </c>
      <c r="B28" s="108" t="s">
        <v>205</v>
      </c>
      <c r="C28" s="162" t="s">
        <v>253</v>
      </c>
      <c r="D28" s="162" t="s">
        <v>886</v>
      </c>
      <c r="E28" s="167">
        <v>44439</v>
      </c>
      <c r="F28" s="108" t="s">
        <v>1037</v>
      </c>
      <c r="G28" s="282">
        <v>29.76</v>
      </c>
    </row>
    <row r="29" spans="1:7" x14ac:dyDescent="0.25">
      <c r="A29" s="461" t="str">
        <f>'C1. Tööjõukulud'!A176:F176</f>
        <v>Aruandlusperioodi 01/01/2021 - 30/09/2021 kulud kokku</v>
      </c>
      <c r="B29" s="462"/>
      <c r="C29" s="462"/>
      <c r="D29" s="462"/>
      <c r="E29" s="462"/>
      <c r="F29" s="463"/>
      <c r="G29" s="277">
        <f>G18+G20</f>
        <v>242.48999999999998</v>
      </c>
    </row>
    <row r="30" spans="1:7" s="27" customFormat="1" x14ac:dyDescent="0.25">
      <c r="A30" s="25"/>
      <c r="B30" s="25"/>
      <c r="C30" s="163"/>
      <c r="D30" s="163"/>
      <c r="E30" s="168"/>
      <c r="F30" s="25"/>
      <c r="G30" s="276"/>
    </row>
    <row r="31" spans="1:7" s="27" customFormat="1" x14ac:dyDescent="0.25">
      <c r="A31" s="25"/>
      <c r="B31" s="25"/>
      <c r="C31" s="163"/>
      <c r="D31" s="163"/>
      <c r="E31" s="163"/>
      <c r="F31" s="25"/>
      <c r="G31" s="276"/>
    </row>
    <row r="32" spans="1:7" s="27" customFormat="1" x14ac:dyDescent="0.25">
      <c r="A32" s="25"/>
      <c r="B32" s="25"/>
      <c r="C32" s="163"/>
      <c r="D32" s="163"/>
      <c r="E32" s="163"/>
      <c r="F32" s="25"/>
      <c r="G32" s="276"/>
    </row>
    <row r="33" spans="1:7" s="27" customFormat="1" x14ac:dyDescent="0.25">
      <c r="A33" s="25"/>
      <c r="B33" s="25"/>
      <c r="C33" s="163"/>
      <c r="D33" s="163"/>
      <c r="E33" s="163"/>
      <c r="F33" s="25"/>
      <c r="G33" s="276"/>
    </row>
    <row r="34" spans="1:7" s="27" customFormat="1" x14ac:dyDescent="0.25">
      <c r="A34" s="25"/>
      <c r="B34" s="25"/>
      <c r="C34" s="163"/>
      <c r="D34" s="163"/>
      <c r="E34" s="163"/>
      <c r="F34" s="25"/>
      <c r="G34" s="276"/>
    </row>
    <row r="35" spans="1:7" s="27" customFormat="1" x14ac:dyDescent="0.25">
      <c r="A35" s="25"/>
      <c r="B35" s="25"/>
      <c r="C35" s="163"/>
      <c r="D35" s="163"/>
      <c r="E35" s="163"/>
      <c r="F35" s="25"/>
      <c r="G35" s="276"/>
    </row>
    <row r="36" spans="1:7" s="27" customFormat="1" x14ac:dyDescent="0.25">
      <c r="A36" s="25"/>
      <c r="B36" s="25"/>
      <c r="C36" s="163"/>
      <c r="D36" s="163"/>
      <c r="E36" s="163"/>
      <c r="F36" s="25"/>
      <c r="G36" s="276"/>
    </row>
    <row r="37" spans="1:7" s="27" customFormat="1" x14ac:dyDescent="0.25">
      <c r="A37" s="25"/>
      <c r="B37" s="25"/>
      <c r="C37" s="163"/>
      <c r="D37" s="163"/>
      <c r="E37" s="163"/>
      <c r="F37" s="25"/>
      <c r="G37" s="276"/>
    </row>
    <row r="38" spans="1:7" s="27" customFormat="1" x14ac:dyDescent="0.25">
      <c r="A38" s="25"/>
      <c r="B38" s="25"/>
      <c r="C38" s="163"/>
      <c r="D38" s="163"/>
      <c r="E38" s="163"/>
      <c r="F38" s="25"/>
      <c r="G38" s="276"/>
    </row>
    <row r="39" spans="1:7" s="27" customFormat="1" x14ac:dyDescent="0.25">
      <c r="A39" s="25"/>
      <c r="B39" s="25"/>
      <c r="C39" s="163"/>
      <c r="D39" s="163"/>
      <c r="E39" s="163"/>
      <c r="F39" s="25"/>
      <c r="G39" s="276"/>
    </row>
    <row r="40" spans="1:7" s="27" customFormat="1" x14ac:dyDescent="0.25">
      <c r="A40" s="25"/>
      <c r="B40" s="25"/>
      <c r="C40" s="163"/>
      <c r="D40" s="163"/>
      <c r="E40" s="163"/>
      <c r="F40" s="25"/>
      <c r="G40" s="276"/>
    </row>
    <row r="41" spans="1:7" s="27" customFormat="1" x14ac:dyDescent="0.25">
      <c r="A41" s="25"/>
      <c r="B41" s="25"/>
      <c r="C41" s="163"/>
      <c r="D41" s="163"/>
      <c r="E41" s="163"/>
      <c r="F41" s="25"/>
      <c r="G41" s="276"/>
    </row>
    <row r="42" spans="1:7" s="27" customFormat="1" x14ac:dyDescent="0.25">
      <c r="A42" s="25"/>
      <c r="B42" s="25"/>
      <c r="C42" s="163"/>
      <c r="D42" s="163"/>
      <c r="E42" s="163"/>
      <c r="F42" s="25"/>
      <c r="G42" s="276"/>
    </row>
    <row r="43" spans="1:7" s="27" customFormat="1" x14ac:dyDescent="0.25">
      <c r="A43" s="25"/>
      <c r="B43" s="25"/>
      <c r="C43" s="163"/>
      <c r="D43" s="163"/>
      <c r="E43" s="163"/>
      <c r="F43" s="25"/>
      <c r="G43" s="276"/>
    </row>
    <row r="44" spans="1:7" s="27" customFormat="1" x14ac:dyDescent="0.25">
      <c r="A44" s="25"/>
      <c r="B44" s="25"/>
      <c r="C44" s="163"/>
      <c r="D44" s="163"/>
      <c r="E44" s="163"/>
      <c r="F44" s="25"/>
      <c r="G44" s="276"/>
    </row>
    <row r="45" spans="1:7" s="27" customFormat="1" x14ac:dyDescent="0.25">
      <c r="A45" s="25"/>
      <c r="B45" s="25"/>
      <c r="C45" s="163"/>
      <c r="D45" s="163"/>
      <c r="E45" s="163"/>
      <c r="F45" s="25"/>
      <c r="G45" s="276"/>
    </row>
    <row r="46" spans="1:7" s="27" customFormat="1" x14ac:dyDescent="0.25">
      <c r="A46" s="25"/>
      <c r="B46" s="25"/>
      <c r="C46" s="163"/>
      <c r="D46" s="163"/>
      <c r="E46" s="168"/>
      <c r="F46" s="25"/>
      <c r="G46" s="276"/>
    </row>
    <row r="47" spans="1:7" s="18" customFormat="1" x14ac:dyDescent="0.25">
      <c r="A47" s="461" t="str">
        <f>'C1. Tööjõukulud'!A195:F195</f>
        <v>Aruandlusperioodi 01/10/2021 - 30/04/2022 kulud kokku</v>
      </c>
      <c r="B47" s="462"/>
      <c r="C47" s="462"/>
      <c r="D47" s="462"/>
      <c r="E47" s="462"/>
      <c r="F47" s="463"/>
      <c r="G47" s="277">
        <f>SUM(G30:G46)</f>
        <v>0</v>
      </c>
    </row>
    <row r="48" spans="1:7" s="27" customFormat="1" x14ac:dyDescent="0.25">
      <c r="A48" s="25"/>
      <c r="B48" s="25"/>
      <c r="C48" s="163"/>
      <c r="D48" s="163"/>
      <c r="E48" s="168"/>
      <c r="F48" s="25"/>
      <c r="G48" s="276"/>
    </row>
    <row r="49" spans="1:7" s="27" customFormat="1" x14ac:dyDescent="0.25">
      <c r="A49" s="25"/>
      <c r="B49" s="25"/>
      <c r="C49" s="163"/>
      <c r="D49" s="163"/>
      <c r="E49" s="163"/>
      <c r="F49" s="25"/>
      <c r="G49" s="276"/>
    </row>
    <row r="50" spans="1:7" s="27" customFormat="1" x14ac:dyDescent="0.25">
      <c r="A50" s="25"/>
      <c r="B50" s="25"/>
      <c r="C50" s="163"/>
      <c r="D50" s="163"/>
      <c r="E50" s="163"/>
      <c r="F50" s="25"/>
      <c r="G50" s="276"/>
    </row>
    <row r="51" spans="1:7" s="27" customFormat="1" x14ac:dyDescent="0.25">
      <c r="A51" s="25"/>
      <c r="B51" s="25"/>
      <c r="C51" s="163"/>
      <c r="D51" s="163"/>
      <c r="E51" s="163"/>
      <c r="F51" s="25"/>
      <c r="G51" s="276"/>
    </row>
    <row r="52" spans="1:7" s="27" customFormat="1" x14ac:dyDescent="0.25">
      <c r="A52" s="25"/>
      <c r="B52" s="25"/>
      <c r="C52" s="163"/>
      <c r="D52" s="163"/>
      <c r="E52" s="163"/>
      <c r="F52" s="25"/>
      <c r="G52" s="276"/>
    </row>
    <row r="53" spans="1:7" s="27" customFormat="1" x14ac:dyDescent="0.25">
      <c r="A53" s="25"/>
      <c r="B53" s="25"/>
      <c r="C53" s="163"/>
      <c r="D53" s="163"/>
      <c r="E53" s="163"/>
      <c r="F53" s="25"/>
      <c r="G53" s="276"/>
    </row>
    <row r="54" spans="1:7" s="27" customFormat="1" x14ac:dyDescent="0.25">
      <c r="A54" s="25"/>
      <c r="B54" s="25"/>
      <c r="C54" s="163"/>
      <c r="D54" s="163"/>
      <c r="E54" s="163"/>
      <c r="F54" s="25"/>
      <c r="G54" s="276"/>
    </row>
    <row r="55" spans="1:7" s="27" customFormat="1" x14ac:dyDescent="0.25">
      <c r="A55" s="25"/>
      <c r="B55" s="25"/>
      <c r="C55" s="163"/>
      <c r="D55" s="163"/>
      <c r="E55" s="163"/>
      <c r="F55" s="25"/>
      <c r="G55" s="276"/>
    </row>
    <row r="56" spans="1:7" s="27" customFormat="1" x14ac:dyDescent="0.25">
      <c r="A56" s="25"/>
      <c r="B56" s="25"/>
      <c r="C56" s="163"/>
      <c r="D56" s="163"/>
      <c r="E56" s="163"/>
      <c r="F56" s="25"/>
      <c r="G56" s="276"/>
    </row>
    <row r="57" spans="1:7" s="27" customFormat="1" x14ac:dyDescent="0.25">
      <c r="A57" s="25"/>
      <c r="B57" s="25"/>
      <c r="C57" s="163"/>
      <c r="D57" s="163"/>
      <c r="E57" s="163"/>
      <c r="F57" s="25"/>
      <c r="G57" s="276"/>
    </row>
    <row r="58" spans="1:7" s="27" customFormat="1" x14ac:dyDescent="0.25">
      <c r="A58" s="25"/>
      <c r="B58" s="25"/>
      <c r="C58" s="163"/>
      <c r="D58" s="163"/>
      <c r="E58" s="163"/>
      <c r="F58" s="25"/>
      <c r="G58" s="276"/>
    </row>
    <row r="59" spans="1:7" s="27" customFormat="1" x14ac:dyDescent="0.25">
      <c r="A59" s="25"/>
      <c r="B59" s="25"/>
      <c r="C59" s="163"/>
      <c r="D59" s="163"/>
      <c r="E59" s="163"/>
      <c r="F59" s="25"/>
      <c r="G59" s="276"/>
    </row>
    <row r="60" spans="1:7" s="27" customFormat="1" x14ac:dyDescent="0.25">
      <c r="A60" s="25"/>
      <c r="B60" s="25"/>
      <c r="C60" s="163"/>
      <c r="D60" s="163"/>
      <c r="E60" s="163"/>
      <c r="F60" s="25"/>
      <c r="G60" s="276"/>
    </row>
    <row r="61" spans="1:7" s="27" customFormat="1" x14ac:dyDescent="0.25">
      <c r="A61" s="25"/>
      <c r="B61" s="25"/>
      <c r="C61" s="163"/>
      <c r="D61" s="163"/>
      <c r="E61" s="163"/>
      <c r="F61" s="25"/>
      <c r="G61" s="276"/>
    </row>
    <row r="62" spans="1:7" s="27" customFormat="1" x14ac:dyDescent="0.25">
      <c r="A62" s="25"/>
      <c r="B62" s="25"/>
      <c r="C62" s="163"/>
      <c r="D62" s="163"/>
      <c r="E62" s="163"/>
      <c r="F62" s="25"/>
      <c r="G62" s="276"/>
    </row>
    <row r="63" spans="1:7" s="27" customFormat="1" x14ac:dyDescent="0.25">
      <c r="A63" s="25"/>
      <c r="B63" s="25"/>
      <c r="C63" s="163"/>
      <c r="D63" s="163"/>
      <c r="E63" s="163"/>
      <c r="F63" s="25"/>
      <c r="G63" s="276"/>
    </row>
    <row r="64" spans="1:7" s="27" customFormat="1" x14ac:dyDescent="0.25">
      <c r="A64" s="25"/>
      <c r="B64" s="25"/>
      <c r="C64" s="163"/>
      <c r="D64" s="163"/>
      <c r="E64" s="168"/>
      <c r="F64" s="25"/>
      <c r="G64" s="276"/>
    </row>
    <row r="65" spans="1:7" s="18" customFormat="1" x14ac:dyDescent="0.25">
      <c r="A65" s="461" t="str">
        <f>'C1. Tööjõukulud'!A214:F214</f>
        <v>Aruandlusperioodi 01/05/2022 - 31/12/2022 kulud kokku</v>
      </c>
      <c r="B65" s="462"/>
      <c r="C65" s="462"/>
      <c r="D65" s="462"/>
      <c r="E65" s="462"/>
      <c r="F65" s="463"/>
      <c r="G65" s="277">
        <f>SUM(G48:G64)</f>
        <v>0</v>
      </c>
    </row>
    <row r="66" spans="1:7" x14ac:dyDescent="0.25">
      <c r="A66" s="457" t="s">
        <v>11</v>
      </c>
      <c r="B66" s="457"/>
      <c r="C66" s="458"/>
      <c r="D66" s="140"/>
      <c r="E66" s="140"/>
      <c r="F66" s="16"/>
      <c r="G66" s="277">
        <f>G17+G29+G47+G65</f>
        <v>712.73</v>
      </c>
    </row>
  </sheetData>
  <sheetProtection formatCells="0" formatColumns="0" insertColumns="0" insertRows="0" deleteColumns="0" deleteRows="0" selectLockedCells="1"/>
  <mergeCells count="7">
    <mergeCell ref="G3:G4"/>
    <mergeCell ref="A17:F17"/>
    <mergeCell ref="A29:F29"/>
    <mergeCell ref="A66:C66"/>
    <mergeCell ref="B3:F3"/>
    <mergeCell ref="A47:F47"/>
    <mergeCell ref="A65:F65"/>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39997558519241921"/>
  </sheetPr>
  <dimension ref="A1:J116"/>
  <sheetViews>
    <sheetView topLeftCell="A73" zoomScale="103" zoomScaleNormal="103" workbookViewId="0">
      <selection activeCell="K12" sqref="K12"/>
    </sheetView>
  </sheetViews>
  <sheetFormatPr defaultColWidth="9.140625" defaultRowHeight="15" x14ac:dyDescent="0.25"/>
  <cols>
    <col min="1" max="1" width="11.28515625" style="107" bestFit="1" customWidth="1"/>
    <col min="2" max="2" width="20.7109375" style="107" customWidth="1"/>
    <col min="3" max="4" width="16.7109375" style="243" customWidth="1"/>
    <col min="5" max="5" width="15.7109375" style="175" customWidth="1"/>
    <col min="6" max="6" width="24.85546875" style="107" customWidth="1"/>
    <col min="7" max="7" width="12.140625" style="259" bestFit="1" customWidth="1"/>
    <col min="8" max="8" width="0" style="107" hidden="1" customWidth="1"/>
    <col min="9" max="9" width="11.28515625" style="107" hidden="1" customWidth="1"/>
    <col min="10" max="16384" width="9.140625" style="107"/>
  </cols>
  <sheetData>
    <row r="1" spans="1:10" x14ac:dyDescent="0.25">
      <c r="A1" s="191" t="s">
        <v>121</v>
      </c>
      <c r="B1" s="191"/>
    </row>
    <row r="2" spans="1:10" x14ac:dyDescent="0.25">
      <c r="A2" s="192" t="s">
        <v>111</v>
      </c>
    </row>
    <row r="3" spans="1:10" x14ac:dyDescent="0.25">
      <c r="A3" s="190"/>
      <c r="B3" s="474" t="s">
        <v>755</v>
      </c>
      <c r="C3" s="474"/>
      <c r="D3" s="474"/>
      <c r="E3" s="474"/>
      <c r="F3" s="474"/>
      <c r="G3" s="475" t="s">
        <v>14</v>
      </c>
    </row>
    <row r="4" spans="1:10" ht="30" x14ac:dyDescent="0.25">
      <c r="A4" s="193" t="s">
        <v>1</v>
      </c>
      <c r="B4" s="176" t="s">
        <v>47</v>
      </c>
      <c r="C4" s="194" t="s">
        <v>48</v>
      </c>
      <c r="D4" s="194" t="s">
        <v>49</v>
      </c>
      <c r="E4" s="194" t="s">
        <v>50</v>
      </c>
      <c r="F4" s="176" t="s">
        <v>51</v>
      </c>
      <c r="G4" s="475"/>
      <c r="H4" s="283" t="s">
        <v>339</v>
      </c>
      <c r="I4" s="284" t="s">
        <v>341</v>
      </c>
    </row>
    <row r="5" spans="1:10" s="197" customFormat="1" x14ac:dyDescent="0.25">
      <c r="A5" s="225" t="s">
        <v>167</v>
      </c>
      <c r="B5" s="229" t="s">
        <v>151</v>
      </c>
      <c r="C5" s="203"/>
      <c r="D5" s="203"/>
      <c r="E5" s="251"/>
      <c r="F5" s="180"/>
      <c r="G5" s="291"/>
    </row>
    <row r="6" spans="1:10" s="197" customFormat="1" ht="45.75" customHeight="1" x14ac:dyDescent="0.25">
      <c r="A6" s="184" t="s">
        <v>353</v>
      </c>
      <c r="B6" s="286" t="s">
        <v>324</v>
      </c>
      <c r="C6" s="214" t="s">
        <v>325</v>
      </c>
      <c r="D6" s="216" t="s">
        <v>796</v>
      </c>
      <c r="E6" s="245">
        <v>44124</v>
      </c>
      <c r="F6" s="287" t="s">
        <v>801</v>
      </c>
      <c r="G6" s="264">
        <v>229.44</v>
      </c>
    </row>
    <row r="7" spans="1:10" s="197" customFormat="1" ht="45" x14ac:dyDescent="0.25">
      <c r="A7" s="184" t="s">
        <v>354</v>
      </c>
      <c r="B7" s="286" t="s">
        <v>324</v>
      </c>
      <c r="C7" s="214" t="s">
        <v>325</v>
      </c>
      <c r="D7" s="216" t="s">
        <v>797</v>
      </c>
      <c r="E7" s="245">
        <v>44152</v>
      </c>
      <c r="F7" s="287" t="s">
        <v>802</v>
      </c>
      <c r="G7" s="264">
        <v>203.77</v>
      </c>
      <c r="H7" s="285"/>
    </row>
    <row r="8" spans="1:10" s="197" customFormat="1" ht="45" customHeight="1" x14ac:dyDescent="0.25">
      <c r="A8" s="209" t="s">
        <v>795</v>
      </c>
      <c r="B8" s="286" t="s">
        <v>324</v>
      </c>
      <c r="C8" s="214" t="s">
        <v>325</v>
      </c>
      <c r="D8" s="216" t="s">
        <v>794</v>
      </c>
      <c r="E8" s="245">
        <v>44187</v>
      </c>
      <c r="F8" s="287" t="s">
        <v>803</v>
      </c>
      <c r="G8" s="264">
        <v>212.52</v>
      </c>
    </row>
    <row r="9" spans="1:10" s="197" customFormat="1" ht="45" customHeight="1" x14ac:dyDescent="0.25">
      <c r="A9" s="211" t="s">
        <v>799</v>
      </c>
      <c r="B9" s="286" t="s">
        <v>324</v>
      </c>
      <c r="C9" s="214" t="s">
        <v>325</v>
      </c>
      <c r="D9" s="216" t="s">
        <v>800</v>
      </c>
      <c r="E9" s="249">
        <v>44214</v>
      </c>
      <c r="F9" s="315" t="s">
        <v>804</v>
      </c>
      <c r="G9" s="261">
        <v>260.33</v>
      </c>
    </row>
    <row r="10" spans="1:10" s="197" customFormat="1" x14ac:dyDescent="0.25">
      <c r="A10" s="225" t="s">
        <v>168</v>
      </c>
      <c r="B10" s="229" t="s">
        <v>135</v>
      </c>
      <c r="C10" s="203"/>
      <c r="D10" s="203"/>
      <c r="E10" s="251"/>
      <c r="F10" s="180"/>
      <c r="G10" s="291"/>
    </row>
    <row r="11" spans="1:10" s="208" customFormat="1" ht="30" x14ac:dyDescent="0.25">
      <c r="A11" s="209" t="s">
        <v>355</v>
      </c>
      <c r="B11" s="286" t="s">
        <v>250</v>
      </c>
      <c r="C11" s="214" t="s">
        <v>236</v>
      </c>
      <c r="D11" s="214" t="s">
        <v>251</v>
      </c>
      <c r="E11" s="245">
        <v>43983</v>
      </c>
      <c r="F11" s="182" t="s">
        <v>252</v>
      </c>
      <c r="G11" s="264">
        <v>37.36</v>
      </c>
      <c r="I11" s="215">
        <v>43983</v>
      </c>
    </row>
    <row r="12" spans="1:10" s="208" customFormat="1" x14ac:dyDescent="0.25">
      <c r="A12" s="184" t="s">
        <v>356</v>
      </c>
      <c r="B12" s="286" t="s">
        <v>273</v>
      </c>
      <c r="C12" s="214" t="s">
        <v>236</v>
      </c>
      <c r="D12" s="214" t="s">
        <v>274</v>
      </c>
      <c r="E12" s="245">
        <v>44012</v>
      </c>
      <c r="F12" s="182" t="s">
        <v>275</v>
      </c>
      <c r="G12" s="264">
        <v>42.72</v>
      </c>
      <c r="H12" s="208">
        <v>160</v>
      </c>
      <c r="I12" s="215">
        <v>44020</v>
      </c>
      <c r="J12" s="208" t="s">
        <v>292</v>
      </c>
    </row>
    <row r="13" spans="1:10" s="208" customFormat="1" ht="30" x14ac:dyDescent="0.25">
      <c r="A13" s="184" t="s">
        <v>358</v>
      </c>
      <c r="B13" s="286" t="s">
        <v>270</v>
      </c>
      <c r="C13" s="214" t="s">
        <v>236</v>
      </c>
      <c r="D13" s="214" t="s">
        <v>271</v>
      </c>
      <c r="E13" s="245">
        <v>44013</v>
      </c>
      <c r="F13" s="287" t="s">
        <v>805</v>
      </c>
      <c r="G13" s="264">
        <v>489.6</v>
      </c>
      <c r="H13" s="208">
        <v>161</v>
      </c>
      <c r="I13" s="215">
        <v>44017</v>
      </c>
    </row>
    <row r="14" spans="1:10" s="208" customFormat="1" ht="30" x14ac:dyDescent="0.25">
      <c r="A14" s="288" t="s">
        <v>359</v>
      </c>
      <c r="B14" s="289" t="s">
        <v>270</v>
      </c>
      <c r="C14" s="214" t="s">
        <v>236</v>
      </c>
      <c r="D14" s="241" t="s">
        <v>272</v>
      </c>
      <c r="E14" s="246">
        <v>44014</v>
      </c>
      <c r="F14" s="287" t="s">
        <v>806</v>
      </c>
      <c r="G14" s="292">
        <v>489.6</v>
      </c>
      <c r="H14" s="208">
        <v>162</v>
      </c>
      <c r="I14" s="215">
        <v>44017</v>
      </c>
    </row>
    <row r="15" spans="1:10" s="208" customFormat="1" ht="30" x14ac:dyDescent="0.25">
      <c r="A15" s="184" t="s">
        <v>360</v>
      </c>
      <c r="B15" s="286" t="s">
        <v>270</v>
      </c>
      <c r="C15" s="214" t="s">
        <v>236</v>
      </c>
      <c r="D15" s="214">
        <v>1800101403</v>
      </c>
      <c r="E15" s="245">
        <v>44028</v>
      </c>
      <c r="F15" s="182" t="s">
        <v>809</v>
      </c>
      <c r="G15" s="264">
        <v>224.04</v>
      </c>
      <c r="H15" s="208" t="s">
        <v>344</v>
      </c>
    </row>
    <row r="16" spans="1:10" s="208" customFormat="1" x14ac:dyDescent="0.25">
      <c r="A16" s="184" t="s">
        <v>361</v>
      </c>
      <c r="B16" s="148" t="s">
        <v>273</v>
      </c>
      <c r="C16" s="214" t="s">
        <v>236</v>
      </c>
      <c r="D16" s="244" t="s">
        <v>281</v>
      </c>
      <c r="E16" s="247">
        <v>44043</v>
      </c>
      <c r="F16" s="182" t="s">
        <v>275</v>
      </c>
      <c r="G16" s="293">
        <v>46.68</v>
      </c>
      <c r="H16" s="208" t="s">
        <v>344</v>
      </c>
      <c r="J16" s="208" t="s">
        <v>310</v>
      </c>
    </row>
    <row r="17" spans="1:10" s="208" customFormat="1" ht="30" x14ac:dyDescent="0.25">
      <c r="A17" s="212" t="s">
        <v>362</v>
      </c>
      <c r="B17" s="286" t="s">
        <v>270</v>
      </c>
      <c r="C17" s="214" t="s">
        <v>236</v>
      </c>
      <c r="D17" s="214">
        <v>1800101957</v>
      </c>
      <c r="E17" s="245">
        <v>44046</v>
      </c>
      <c r="F17" s="287" t="s">
        <v>807</v>
      </c>
      <c r="G17" s="264">
        <v>489.6</v>
      </c>
      <c r="H17" s="208" t="s">
        <v>344</v>
      </c>
    </row>
    <row r="18" spans="1:10" s="208" customFormat="1" ht="30" x14ac:dyDescent="0.25">
      <c r="A18" s="184" t="s">
        <v>363</v>
      </c>
      <c r="B18" s="286" t="s">
        <v>270</v>
      </c>
      <c r="C18" s="214" t="s">
        <v>236</v>
      </c>
      <c r="D18" s="214" t="s">
        <v>289</v>
      </c>
      <c r="E18" s="245">
        <v>44060</v>
      </c>
      <c r="F18" s="287" t="s">
        <v>808</v>
      </c>
      <c r="G18" s="264">
        <v>216.47</v>
      </c>
      <c r="H18" s="208">
        <v>224</v>
      </c>
      <c r="I18" s="215">
        <v>44067</v>
      </c>
    </row>
    <row r="19" spans="1:10" s="208" customFormat="1" x14ac:dyDescent="0.25">
      <c r="A19" s="184" t="s">
        <v>364</v>
      </c>
      <c r="B19" s="286" t="s">
        <v>273</v>
      </c>
      <c r="C19" s="214" t="s">
        <v>236</v>
      </c>
      <c r="D19" s="214" t="s">
        <v>291</v>
      </c>
      <c r="E19" s="245">
        <v>44074</v>
      </c>
      <c r="F19" s="287" t="s">
        <v>275</v>
      </c>
      <c r="G19" s="264">
        <v>46.68</v>
      </c>
      <c r="H19" s="208">
        <v>259</v>
      </c>
      <c r="I19" s="215">
        <v>44081</v>
      </c>
      <c r="J19" s="208" t="s">
        <v>293</v>
      </c>
    </row>
    <row r="20" spans="1:10" s="208" customFormat="1" ht="30" x14ac:dyDescent="0.25">
      <c r="A20" s="184" t="s">
        <v>365</v>
      </c>
      <c r="B20" s="286" t="s">
        <v>270</v>
      </c>
      <c r="C20" s="214" t="s">
        <v>236</v>
      </c>
      <c r="D20" s="214" t="s">
        <v>290</v>
      </c>
      <c r="E20" s="245">
        <v>44075</v>
      </c>
      <c r="F20" s="287" t="s">
        <v>810</v>
      </c>
      <c r="G20" s="264">
        <v>489.6</v>
      </c>
      <c r="H20" s="208">
        <v>258</v>
      </c>
      <c r="I20" s="215">
        <v>44081</v>
      </c>
    </row>
    <row r="21" spans="1:10" s="208" customFormat="1" ht="30" x14ac:dyDescent="0.25">
      <c r="A21" s="184" t="s">
        <v>366</v>
      </c>
      <c r="B21" s="286" t="s">
        <v>270</v>
      </c>
      <c r="C21" s="214" t="s">
        <v>236</v>
      </c>
      <c r="D21" s="214" t="s">
        <v>302</v>
      </c>
      <c r="E21" s="245">
        <v>44090</v>
      </c>
      <c r="F21" s="287" t="s">
        <v>811</v>
      </c>
      <c r="G21" s="264">
        <v>147.75</v>
      </c>
      <c r="H21" s="208">
        <v>326</v>
      </c>
      <c r="I21" s="215">
        <v>44095</v>
      </c>
    </row>
    <row r="22" spans="1:10" s="208" customFormat="1" ht="30" x14ac:dyDescent="0.25">
      <c r="A22" s="184" t="s">
        <v>367</v>
      </c>
      <c r="B22" s="286" t="s">
        <v>270</v>
      </c>
      <c r="C22" s="214" t="s">
        <v>236</v>
      </c>
      <c r="D22" s="214" t="s">
        <v>303</v>
      </c>
      <c r="E22" s="245">
        <v>44090</v>
      </c>
      <c r="F22" s="287" t="s">
        <v>305</v>
      </c>
      <c r="G22" s="264">
        <v>-69.37</v>
      </c>
    </row>
    <row r="23" spans="1:10" s="208" customFormat="1" ht="30" x14ac:dyDescent="0.25">
      <c r="A23" s="219" t="s">
        <v>368</v>
      </c>
      <c r="B23" s="286" t="s">
        <v>270</v>
      </c>
      <c r="C23" s="214" t="s">
        <v>236</v>
      </c>
      <c r="D23" s="214" t="s">
        <v>304</v>
      </c>
      <c r="E23" s="245">
        <v>44090</v>
      </c>
      <c r="F23" s="287" t="s">
        <v>306</v>
      </c>
      <c r="G23" s="264">
        <v>-71.39</v>
      </c>
    </row>
    <row r="24" spans="1:10" s="208" customFormat="1" x14ac:dyDescent="0.25">
      <c r="A24" s="219" t="s">
        <v>369</v>
      </c>
      <c r="B24" s="286" t="s">
        <v>273</v>
      </c>
      <c r="C24" s="214" t="s">
        <v>236</v>
      </c>
      <c r="D24" s="242">
        <v>10202004869971</v>
      </c>
      <c r="E24" s="245">
        <v>44104</v>
      </c>
      <c r="F24" s="287" t="s">
        <v>275</v>
      </c>
      <c r="G24" s="264">
        <v>46.68</v>
      </c>
      <c r="H24" s="208">
        <v>404</v>
      </c>
      <c r="I24" s="215">
        <v>44109</v>
      </c>
      <c r="J24" s="208" t="s">
        <v>311</v>
      </c>
    </row>
    <row r="25" spans="1:10" s="208" customFormat="1" ht="30" x14ac:dyDescent="0.25">
      <c r="A25" s="184" t="s">
        <v>370</v>
      </c>
      <c r="B25" s="286" t="s">
        <v>270</v>
      </c>
      <c r="C25" s="214" t="s">
        <v>236</v>
      </c>
      <c r="D25" s="242" t="s">
        <v>314</v>
      </c>
      <c r="E25" s="245">
        <v>44106</v>
      </c>
      <c r="F25" s="287" t="s">
        <v>812</v>
      </c>
      <c r="G25" s="264">
        <v>489.6</v>
      </c>
      <c r="H25" s="208" t="s">
        <v>344</v>
      </c>
    </row>
    <row r="26" spans="1:10" s="208" customFormat="1" ht="30" x14ac:dyDescent="0.25">
      <c r="A26" s="184" t="s">
        <v>373</v>
      </c>
      <c r="B26" s="286" t="s">
        <v>270</v>
      </c>
      <c r="C26" s="214" t="s">
        <v>236</v>
      </c>
      <c r="D26" s="214" t="s">
        <v>321</v>
      </c>
      <c r="E26" s="245">
        <v>44120</v>
      </c>
      <c r="F26" s="287" t="s">
        <v>813</v>
      </c>
      <c r="G26" s="264">
        <v>205.84</v>
      </c>
      <c r="H26" s="208">
        <v>441</v>
      </c>
      <c r="I26" s="215">
        <v>44123</v>
      </c>
    </row>
    <row r="27" spans="1:10" s="208" customFormat="1" x14ac:dyDescent="0.25">
      <c r="A27" s="184" t="s">
        <v>372</v>
      </c>
      <c r="B27" s="286" t="s">
        <v>273</v>
      </c>
      <c r="C27" s="214" t="s">
        <v>236</v>
      </c>
      <c r="D27" s="214" t="s">
        <v>322</v>
      </c>
      <c r="E27" s="245">
        <v>44135</v>
      </c>
      <c r="F27" s="287" t="s">
        <v>275</v>
      </c>
      <c r="G27" s="264">
        <v>46.68</v>
      </c>
      <c r="H27" s="208">
        <v>556</v>
      </c>
      <c r="I27" s="215">
        <v>44143</v>
      </c>
      <c r="J27" s="208" t="s">
        <v>323</v>
      </c>
    </row>
    <row r="28" spans="1:10" s="208" customFormat="1" ht="30" x14ac:dyDescent="0.25">
      <c r="A28" s="219" t="s">
        <v>374</v>
      </c>
      <c r="B28" s="286" t="s">
        <v>270</v>
      </c>
      <c r="C28" s="214" t="s">
        <v>236</v>
      </c>
      <c r="D28" s="214">
        <v>1800107100</v>
      </c>
      <c r="E28" s="245">
        <v>44137</v>
      </c>
      <c r="F28" s="287" t="s">
        <v>814</v>
      </c>
      <c r="G28" s="264">
        <v>489.6</v>
      </c>
      <c r="H28" s="290">
        <v>557</v>
      </c>
      <c r="I28" s="215">
        <v>44143</v>
      </c>
    </row>
    <row r="29" spans="1:10" s="208" customFormat="1" x14ac:dyDescent="0.25">
      <c r="A29" s="184" t="s">
        <v>371</v>
      </c>
      <c r="B29" s="286" t="s">
        <v>273</v>
      </c>
      <c r="C29" s="214" t="s">
        <v>236</v>
      </c>
      <c r="D29" s="242">
        <v>12202005918666</v>
      </c>
      <c r="E29" s="245">
        <v>44165</v>
      </c>
      <c r="F29" s="287" t="s">
        <v>275</v>
      </c>
      <c r="G29" s="264">
        <v>46.68</v>
      </c>
      <c r="H29" s="208">
        <v>663</v>
      </c>
      <c r="I29" s="215">
        <v>44170</v>
      </c>
      <c r="J29" s="208" t="s">
        <v>333</v>
      </c>
    </row>
    <row r="30" spans="1:10" s="208" customFormat="1" ht="30" x14ac:dyDescent="0.25">
      <c r="A30" s="184" t="s">
        <v>376</v>
      </c>
      <c r="B30" s="286" t="s">
        <v>270</v>
      </c>
      <c r="C30" s="214" t="s">
        <v>236</v>
      </c>
      <c r="D30" s="242" t="s">
        <v>334</v>
      </c>
      <c r="E30" s="245">
        <v>44166</v>
      </c>
      <c r="F30" s="287" t="s">
        <v>815</v>
      </c>
      <c r="G30" s="264">
        <v>489.6</v>
      </c>
      <c r="H30" s="208" t="s">
        <v>375</v>
      </c>
    </row>
    <row r="31" spans="1:10" s="208" customFormat="1" ht="30" x14ac:dyDescent="0.25">
      <c r="A31" s="184" t="s">
        <v>377</v>
      </c>
      <c r="B31" s="286" t="s">
        <v>270</v>
      </c>
      <c r="C31" s="214" t="s">
        <v>236</v>
      </c>
      <c r="D31" s="242">
        <v>1800109666</v>
      </c>
      <c r="E31" s="245">
        <v>44182</v>
      </c>
      <c r="F31" s="287" t="s">
        <v>816</v>
      </c>
      <c r="G31" s="264">
        <v>358.53</v>
      </c>
      <c r="H31" s="208">
        <v>721</v>
      </c>
      <c r="I31" s="215">
        <v>44184</v>
      </c>
    </row>
    <row r="32" spans="1:10" s="208" customFormat="1" ht="31.5" customHeight="1" x14ac:dyDescent="0.25">
      <c r="A32" s="184" t="s">
        <v>378</v>
      </c>
      <c r="B32" s="286" t="s">
        <v>270</v>
      </c>
      <c r="C32" s="214" t="s">
        <v>236</v>
      </c>
      <c r="D32" s="242">
        <v>1800109748</v>
      </c>
      <c r="E32" s="245">
        <v>44182</v>
      </c>
      <c r="F32" s="287" t="s">
        <v>817</v>
      </c>
      <c r="G32" s="264">
        <v>398.87</v>
      </c>
      <c r="H32" s="208">
        <v>722</v>
      </c>
      <c r="I32" s="215">
        <v>44184</v>
      </c>
    </row>
    <row r="33" spans="1:10" s="197" customFormat="1" x14ac:dyDescent="0.25">
      <c r="A33" s="225" t="s">
        <v>169</v>
      </c>
      <c r="B33" s="226" t="s">
        <v>147</v>
      </c>
      <c r="C33" s="203"/>
      <c r="D33" s="203"/>
      <c r="E33" s="251"/>
      <c r="F33" s="226"/>
      <c r="G33" s="291"/>
    </row>
    <row r="34" spans="1:10" s="208" customFormat="1" x14ac:dyDescent="0.25">
      <c r="A34" s="184" t="s">
        <v>379</v>
      </c>
      <c r="B34" s="184" t="s">
        <v>244</v>
      </c>
      <c r="C34" s="214" t="s">
        <v>236</v>
      </c>
      <c r="D34" s="214">
        <v>100277253</v>
      </c>
      <c r="E34" s="245">
        <v>43962</v>
      </c>
      <c r="F34" s="182" t="s">
        <v>245</v>
      </c>
      <c r="G34" s="264">
        <v>1882.8</v>
      </c>
      <c r="H34" s="208">
        <v>61</v>
      </c>
      <c r="I34" s="215">
        <v>43968</v>
      </c>
      <c r="J34" s="208" t="s">
        <v>255</v>
      </c>
    </row>
    <row r="35" spans="1:10" x14ac:dyDescent="0.25">
      <c r="A35" s="476" t="str">
        <f>'C1. Tööjõukulud'!A94:F94</f>
        <v>Aruandlusperioodi 01/04/2020 - 31/12/2020 kulud kokku</v>
      </c>
      <c r="B35" s="477"/>
      <c r="C35" s="477"/>
      <c r="D35" s="477"/>
      <c r="E35" s="477"/>
      <c r="F35" s="478"/>
      <c r="G35" s="273">
        <f>SUM(G5:G34)</f>
        <v>7940.2800000000007</v>
      </c>
    </row>
    <row r="36" spans="1:10" s="197" customFormat="1" x14ac:dyDescent="0.25">
      <c r="A36" s="225" t="s">
        <v>167</v>
      </c>
      <c r="B36" s="229" t="s">
        <v>151</v>
      </c>
      <c r="C36" s="203"/>
      <c r="D36" s="203"/>
      <c r="E36" s="251"/>
      <c r="F36" s="180"/>
      <c r="G36" s="291"/>
    </row>
    <row r="37" spans="1:10" s="208" customFormat="1" ht="45" x14ac:dyDescent="0.25">
      <c r="A37" s="344" t="s">
        <v>1038</v>
      </c>
      <c r="B37" s="286" t="s">
        <v>324</v>
      </c>
      <c r="C37" s="214" t="s">
        <v>325</v>
      </c>
      <c r="D37" s="216" t="s">
        <v>887</v>
      </c>
      <c r="E37" s="245">
        <v>44252</v>
      </c>
      <c r="F37" s="287" t="s">
        <v>1040</v>
      </c>
      <c r="G37" s="264">
        <v>332.18</v>
      </c>
    </row>
    <row r="38" spans="1:10" s="208" customFormat="1" ht="45" x14ac:dyDescent="0.25">
      <c r="A38" s="344" t="s">
        <v>1039</v>
      </c>
      <c r="B38" s="286" t="s">
        <v>324</v>
      </c>
      <c r="C38" s="214" t="s">
        <v>325</v>
      </c>
      <c r="D38" s="216" t="s">
        <v>888</v>
      </c>
      <c r="E38" s="245">
        <v>44280</v>
      </c>
      <c r="F38" s="287" t="s">
        <v>1041</v>
      </c>
      <c r="G38" s="264">
        <v>143.38999999999999</v>
      </c>
    </row>
    <row r="39" spans="1:10" s="208" customFormat="1" ht="45" x14ac:dyDescent="0.25">
      <c r="A39" s="344" t="s">
        <v>1042</v>
      </c>
      <c r="B39" s="286" t="s">
        <v>324</v>
      </c>
      <c r="C39" s="214" t="s">
        <v>325</v>
      </c>
      <c r="D39" s="216" t="s">
        <v>889</v>
      </c>
      <c r="E39" s="245">
        <v>44312</v>
      </c>
      <c r="F39" s="287" t="s">
        <v>1043</v>
      </c>
      <c r="G39" s="264">
        <v>141.47999999999999</v>
      </c>
    </row>
    <row r="40" spans="1:10" s="197" customFormat="1" ht="45" x14ac:dyDescent="0.25">
      <c r="A40" s="345" t="s">
        <v>1044</v>
      </c>
      <c r="B40" s="286" t="s">
        <v>324</v>
      </c>
      <c r="C40" s="214" t="s">
        <v>325</v>
      </c>
      <c r="D40" s="216" t="s">
        <v>891</v>
      </c>
      <c r="E40" s="245">
        <v>44342</v>
      </c>
      <c r="F40" s="287" t="s">
        <v>1051</v>
      </c>
      <c r="G40" s="264">
        <v>111.82</v>
      </c>
    </row>
    <row r="41" spans="1:10" s="197" customFormat="1" ht="45" x14ac:dyDescent="0.25">
      <c r="A41" s="345" t="s">
        <v>1045</v>
      </c>
      <c r="B41" s="286" t="s">
        <v>324</v>
      </c>
      <c r="C41" s="214" t="s">
        <v>325</v>
      </c>
      <c r="D41" s="216" t="s">
        <v>892</v>
      </c>
      <c r="E41" s="245">
        <v>44372</v>
      </c>
      <c r="F41" s="287" t="s">
        <v>1050</v>
      </c>
      <c r="G41" s="264">
        <v>160.47</v>
      </c>
    </row>
    <row r="42" spans="1:10" s="197" customFormat="1" ht="45" x14ac:dyDescent="0.25">
      <c r="A42" s="345" t="s">
        <v>1046</v>
      </c>
      <c r="B42" s="286" t="s">
        <v>324</v>
      </c>
      <c r="C42" s="214" t="s">
        <v>325</v>
      </c>
      <c r="D42" s="216" t="s">
        <v>893</v>
      </c>
      <c r="E42" s="245">
        <v>44403</v>
      </c>
      <c r="F42" s="287" t="s">
        <v>1054</v>
      </c>
      <c r="G42" s="264">
        <v>203.83</v>
      </c>
    </row>
    <row r="43" spans="1:10" s="197" customFormat="1" ht="45" x14ac:dyDescent="0.25">
      <c r="A43" s="345" t="s">
        <v>1047</v>
      </c>
      <c r="B43" s="286" t="s">
        <v>324</v>
      </c>
      <c r="C43" s="214" t="s">
        <v>325</v>
      </c>
      <c r="D43" s="216" t="s">
        <v>890</v>
      </c>
      <c r="E43" s="245">
        <v>44433</v>
      </c>
      <c r="F43" s="287" t="s">
        <v>1052</v>
      </c>
      <c r="G43" s="264">
        <v>152.33000000000001</v>
      </c>
    </row>
    <row r="44" spans="1:10" s="197" customFormat="1" ht="45" x14ac:dyDescent="0.25">
      <c r="A44" s="345" t="s">
        <v>1048</v>
      </c>
      <c r="B44" s="286" t="s">
        <v>324</v>
      </c>
      <c r="C44" s="214" t="s">
        <v>325</v>
      </c>
      <c r="D44" s="216" t="s">
        <v>894</v>
      </c>
      <c r="E44" s="245">
        <v>44463</v>
      </c>
      <c r="F44" s="287" t="s">
        <v>1053</v>
      </c>
      <c r="G44" s="264">
        <v>172.47</v>
      </c>
    </row>
    <row r="45" spans="1:10" s="197" customFormat="1" ht="45" x14ac:dyDescent="0.25">
      <c r="A45" s="345" t="s">
        <v>1049</v>
      </c>
      <c r="B45" s="286" t="s">
        <v>324</v>
      </c>
      <c r="C45" s="214" t="s">
        <v>325</v>
      </c>
      <c r="D45" s="216" t="s">
        <v>895</v>
      </c>
      <c r="E45" s="405">
        <v>44488</v>
      </c>
      <c r="F45" s="387" t="s">
        <v>1055</v>
      </c>
      <c r="G45" s="407">
        <v>210.05</v>
      </c>
    </row>
    <row r="46" spans="1:10" s="197" customFormat="1" x14ac:dyDescent="0.25">
      <c r="A46" s="225" t="s">
        <v>168</v>
      </c>
      <c r="B46" s="229" t="s">
        <v>135</v>
      </c>
      <c r="C46" s="203"/>
      <c r="D46" s="203"/>
      <c r="E46" s="251"/>
      <c r="F46" s="180"/>
      <c r="G46" s="291"/>
    </row>
    <row r="47" spans="1:10" s="208" customFormat="1" ht="15.75" x14ac:dyDescent="0.25">
      <c r="A47" s="344" t="s">
        <v>1056</v>
      </c>
      <c r="B47" s="346" t="s">
        <v>273</v>
      </c>
      <c r="C47" s="162" t="s">
        <v>236</v>
      </c>
      <c r="D47" s="338">
        <v>1202100496757</v>
      </c>
      <c r="E47" s="167">
        <v>44196</v>
      </c>
      <c r="F47" s="347" t="s">
        <v>275</v>
      </c>
      <c r="G47" s="366">
        <v>46.68</v>
      </c>
      <c r="H47" s="139">
        <v>224.75</v>
      </c>
      <c r="I47" s="143" t="s">
        <v>832</v>
      </c>
    </row>
    <row r="48" spans="1:10" s="208" customFormat="1" ht="26.25" x14ac:dyDescent="0.25">
      <c r="A48" s="344" t="s">
        <v>1057</v>
      </c>
      <c r="B48" s="346" t="s">
        <v>270</v>
      </c>
      <c r="C48" s="162" t="s">
        <v>236</v>
      </c>
      <c r="D48" s="348">
        <v>1800110529</v>
      </c>
      <c r="E48" s="167">
        <v>44200</v>
      </c>
      <c r="F48" s="347" t="s">
        <v>833</v>
      </c>
      <c r="G48" s="366">
        <v>489.6</v>
      </c>
      <c r="H48" s="143"/>
      <c r="I48" s="143"/>
    </row>
    <row r="49" spans="1:9" s="208" customFormat="1" ht="26.25" x14ac:dyDescent="0.25">
      <c r="A49" s="344" t="s">
        <v>1058</v>
      </c>
      <c r="B49" s="346" t="s">
        <v>270</v>
      </c>
      <c r="C49" s="162" t="s">
        <v>236</v>
      </c>
      <c r="D49" s="338">
        <v>1800111144</v>
      </c>
      <c r="E49" s="167">
        <v>44211</v>
      </c>
      <c r="F49" s="347" t="s">
        <v>836</v>
      </c>
      <c r="G49" s="366">
        <v>496.75</v>
      </c>
      <c r="H49" s="139"/>
      <c r="I49" s="143"/>
    </row>
    <row r="50" spans="1:9" s="208" customFormat="1" ht="15.75" x14ac:dyDescent="0.25">
      <c r="A50" s="344" t="s">
        <v>1059</v>
      </c>
      <c r="B50" s="346" t="s">
        <v>273</v>
      </c>
      <c r="C50" s="162" t="s">
        <v>236</v>
      </c>
      <c r="D50" s="338">
        <v>2202101034731</v>
      </c>
      <c r="E50" s="167">
        <v>44227</v>
      </c>
      <c r="F50" s="347" t="s">
        <v>275</v>
      </c>
      <c r="G50" s="366">
        <v>46.68</v>
      </c>
      <c r="H50" s="139">
        <v>236.21</v>
      </c>
      <c r="I50" s="143" t="s">
        <v>832</v>
      </c>
    </row>
    <row r="51" spans="1:9" s="208" customFormat="1" ht="26.25" x14ac:dyDescent="0.25">
      <c r="A51" s="344" t="s">
        <v>1060</v>
      </c>
      <c r="B51" s="346" t="s">
        <v>270</v>
      </c>
      <c r="C51" s="162" t="s">
        <v>236</v>
      </c>
      <c r="D51" s="338">
        <v>1800112193</v>
      </c>
      <c r="E51" s="167">
        <v>44229</v>
      </c>
      <c r="F51" s="347" t="s">
        <v>834</v>
      </c>
      <c r="G51" s="366">
        <v>489.6</v>
      </c>
      <c r="H51" s="143"/>
      <c r="I51" s="143"/>
    </row>
    <row r="52" spans="1:9" s="197" customFormat="1" ht="26.25" x14ac:dyDescent="0.25">
      <c r="A52" s="344" t="s">
        <v>1061</v>
      </c>
      <c r="B52" s="346" t="s">
        <v>270</v>
      </c>
      <c r="C52" s="162" t="s">
        <v>236</v>
      </c>
      <c r="D52" s="338">
        <v>1800112941</v>
      </c>
      <c r="E52" s="167">
        <v>44243</v>
      </c>
      <c r="F52" s="347" t="s">
        <v>839</v>
      </c>
      <c r="G52" s="366">
        <v>544.45000000000005</v>
      </c>
      <c r="H52" s="27"/>
      <c r="I52" s="27"/>
    </row>
    <row r="53" spans="1:9" s="208" customFormat="1" ht="15.75" x14ac:dyDescent="0.25">
      <c r="A53" s="344" t="s">
        <v>1062</v>
      </c>
      <c r="B53" s="346" t="s">
        <v>273</v>
      </c>
      <c r="C53" s="162" t="s">
        <v>236</v>
      </c>
      <c r="D53" s="338">
        <v>3202101579412</v>
      </c>
      <c r="E53" s="167">
        <v>44255</v>
      </c>
      <c r="F53" s="347" t="s">
        <v>275</v>
      </c>
      <c r="G53" s="366">
        <v>46.68</v>
      </c>
    </row>
    <row r="54" spans="1:9" s="208" customFormat="1" ht="26.25" x14ac:dyDescent="0.25">
      <c r="A54" s="344" t="s">
        <v>1063</v>
      </c>
      <c r="B54" s="346" t="s">
        <v>270</v>
      </c>
      <c r="C54" s="162" t="s">
        <v>236</v>
      </c>
      <c r="D54" s="338">
        <v>1800113975</v>
      </c>
      <c r="E54" s="167">
        <v>44257</v>
      </c>
      <c r="F54" s="347" t="s">
        <v>840</v>
      </c>
      <c r="G54" s="366">
        <v>489.6</v>
      </c>
    </row>
    <row r="55" spans="1:9" s="208" customFormat="1" ht="26.25" x14ac:dyDescent="0.25">
      <c r="A55" s="344" t="s">
        <v>1064</v>
      </c>
      <c r="B55" s="346" t="s">
        <v>270</v>
      </c>
      <c r="C55" s="162" t="s">
        <v>236</v>
      </c>
      <c r="D55" s="338">
        <v>1800114797</v>
      </c>
      <c r="E55" s="167">
        <v>44271</v>
      </c>
      <c r="F55" s="347" t="s">
        <v>841</v>
      </c>
      <c r="G55" s="366">
        <v>607.17999999999995</v>
      </c>
    </row>
    <row r="56" spans="1:9" s="208" customFormat="1" ht="26.25" x14ac:dyDescent="0.25">
      <c r="A56" s="344" t="s">
        <v>1065</v>
      </c>
      <c r="B56" s="346" t="s">
        <v>270</v>
      </c>
      <c r="C56" s="162" t="s">
        <v>236</v>
      </c>
      <c r="D56" s="338">
        <v>1800115509</v>
      </c>
      <c r="E56" s="167">
        <v>44287</v>
      </c>
      <c r="F56" s="347" t="s">
        <v>860</v>
      </c>
      <c r="G56" s="366">
        <v>489.6</v>
      </c>
    </row>
    <row r="57" spans="1:9" s="208" customFormat="1" ht="15.75" x14ac:dyDescent="0.25">
      <c r="A57" s="344" t="s">
        <v>1066</v>
      </c>
      <c r="B57" s="346" t="s">
        <v>273</v>
      </c>
      <c r="C57" s="162" t="s">
        <v>236</v>
      </c>
      <c r="D57" s="338">
        <v>4202102133422</v>
      </c>
      <c r="E57" s="167">
        <v>44286</v>
      </c>
      <c r="F57" s="347" t="s">
        <v>275</v>
      </c>
      <c r="G57" s="366">
        <v>46.68</v>
      </c>
    </row>
    <row r="58" spans="1:9" s="208" customFormat="1" ht="26.25" x14ac:dyDescent="0.25">
      <c r="A58" s="344" t="s">
        <v>1067</v>
      </c>
      <c r="B58" s="346" t="s">
        <v>270</v>
      </c>
      <c r="C58" s="162" t="s">
        <v>236</v>
      </c>
      <c r="D58" s="338">
        <v>1800116687</v>
      </c>
      <c r="E58" s="167">
        <v>44302</v>
      </c>
      <c r="F58" s="347" t="s">
        <v>863</v>
      </c>
      <c r="G58" s="366">
        <v>408.43</v>
      </c>
    </row>
    <row r="59" spans="1:9" s="208" customFormat="1" ht="15.75" x14ac:dyDescent="0.25">
      <c r="A59" s="344" t="s">
        <v>1068</v>
      </c>
      <c r="B59" s="346" t="s">
        <v>273</v>
      </c>
      <c r="C59" s="162" t="s">
        <v>236</v>
      </c>
      <c r="D59" s="338">
        <v>5202102693422</v>
      </c>
      <c r="E59" s="167">
        <v>44316</v>
      </c>
      <c r="F59" s="347" t="s">
        <v>275</v>
      </c>
      <c r="G59" s="366">
        <v>46.68</v>
      </c>
    </row>
    <row r="60" spans="1:9" s="208" customFormat="1" ht="26.25" x14ac:dyDescent="0.25">
      <c r="A60" s="344" t="s">
        <v>1069</v>
      </c>
      <c r="B60" s="346" t="s">
        <v>270</v>
      </c>
      <c r="C60" s="162" t="s">
        <v>236</v>
      </c>
      <c r="D60" s="352">
        <v>1800117440</v>
      </c>
      <c r="E60" s="167">
        <v>44319</v>
      </c>
      <c r="F60" s="347" t="s">
        <v>864</v>
      </c>
      <c r="G60" s="366">
        <v>489.6</v>
      </c>
    </row>
    <row r="61" spans="1:9" s="208" customFormat="1" ht="26.25" x14ac:dyDescent="0.25">
      <c r="A61" s="344" t="s">
        <v>1070</v>
      </c>
      <c r="B61" s="346" t="s">
        <v>270</v>
      </c>
      <c r="C61" s="162" t="s">
        <v>236</v>
      </c>
      <c r="D61" s="352">
        <v>1800118364</v>
      </c>
      <c r="E61" s="167">
        <v>44333</v>
      </c>
      <c r="F61" s="347" t="s">
        <v>866</v>
      </c>
      <c r="G61" s="366">
        <v>191.75</v>
      </c>
    </row>
    <row r="62" spans="1:9" s="208" customFormat="1" ht="26.25" x14ac:dyDescent="0.25">
      <c r="A62" s="344" t="s">
        <v>1071</v>
      </c>
      <c r="B62" s="346" t="s">
        <v>270</v>
      </c>
      <c r="C62" s="162" t="s">
        <v>236</v>
      </c>
      <c r="D62" s="352">
        <v>1800119194</v>
      </c>
      <c r="E62" s="167">
        <v>44349</v>
      </c>
      <c r="F62" s="347" t="s">
        <v>867</v>
      </c>
      <c r="G62" s="366">
        <v>489.6</v>
      </c>
    </row>
    <row r="63" spans="1:9" s="208" customFormat="1" ht="15.75" x14ac:dyDescent="0.25">
      <c r="A63" s="344" t="s">
        <v>1072</v>
      </c>
      <c r="B63" s="346" t="s">
        <v>273</v>
      </c>
      <c r="C63" s="162" t="s">
        <v>236</v>
      </c>
      <c r="D63" s="350">
        <v>6202103261332</v>
      </c>
      <c r="E63" s="167">
        <v>44347</v>
      </c>
      <c r="F63" s="347" t="s">
        <v>275</v>
      </c>
      <c r="G63" s="366">
        <v>41.88</v>
      </c>
    </row>
    <row r="64" spans="1:9" s="360" customFormat="1" ht="26.25" x14ac:dyDescent="0.25">
      <c r="A64" s="354" t="s">
        <v>1073</v>
      </c>
      <c r="B64" s="355" t="s">
        <v>270</v>
      </c>
      <c r="C64" s="356" t="s">
        <v>236</v>
      </c>
      <c r="D64" s="357">
        <v>1800119277</v>
      </c>
      <c r="E64" s="358">
        <v>44351</v>
      </c>
      <c r="F64" s="359" t="s">
        <v>872</v>
      </c>
      <c r="G64" s="402">
        <v>81.78</v>
      </c>
    </row>
    <row r="65" spans="1:7" s="360" customFormat="1" ht="26.25" x14ac:dyDescent="0.25">
      <c r="A65" s="344" t="s">
        <v>1074</v>
      </c>
      <c r="B65" s="355" t="s">
        <v>270</v>
      </c>
      <c r="C65" s="356" t="s">
        <v>236</v>
      </c>
      <c r="D65" s="357">
        <v>1800120230</v>
      </c>
      <c r="E65" s="358">
        <v>44364</v>
      </c>
      <c r="F65" s="359" t="s">
        <v>1091</v>
      </c>
      <c r="G65" s="402"/>
    </row>
    <row r="66" spans="1:7" s="208" customFormat="1" ht="15.75" x14ac:dyDescent="0.25">
      <c r="A66" s="344" t="s">
        <v>1075</v>
      </c>
      <c r="B66" s="346" t="s">
        <v>273</v>
      </c>
      <c r="C66" s="162" t="s">
        <v>236</v>
      </c>
      <c r="D66" s="350">
        <v>7202103832023</v>
      </c>
      <c r="E66" s="167">
        <v>44377</v>
      </c>
      <c r="F66" s="347" t="s">
        <v>275</v>
      </c>
      <c r="G66" s="366">
        <v>41.88</v>
      </c>
    </row>
    <row r="67" spans="1:7" s="208" customFormat="1" ht="26.25" x14ac:dyDescent="0.25">
      <c r="A67" s="344" t="s">
        <v>1076</v>
      </c>
      <c r="B67" s="346" t="s">
        <v>270</v>
      </c>
      <c r="C67" s="162" t="s">
        <v>236</v>
      </c>
      <c r="D67" s="350">
        <v>1800120753</v>
      </c>
      <c r="E67" s="167">
        <v>44378</v>
      </c>
      <c r="F67" s="347" t="s">
        <v>871</v>
      </c>
      <c r="G67" s="366">
        <v>489.6</v>
      </c>
    </row>
    <row r="68" spans="1:7" s="208" customFormat="1" ht="26.25" x14ac:dyDescent="0.25">
      <c r="A68" s="344" t="s">
        <v>1077</v>
      </c>
      <c r="B68" s="346" t="s">
        <v>270</v>
      </c>
      <c r="C68" s="162" t="s">
        <v>236</v>
      </c>
      <c r="D68" s="350">
        <v>1800121929</v>
      </c>
      <c r="E68" s="167">
        <v>44396</v>
      </c>
      <c r="F68" s="347" t="s">
        <v>873</v>
      </c>
      <c r="G68" s="366">
        <v>137.74</v>
      </c>
    </row>
    <row r="69" spans="1:7" s="208" customFormat="1" ht="15.75" x14ac:dyDescent="0.25">
      <c r="A69" s="349" t="s">
        <v>1078</v>
      </c>
      <c r="B69" s="346" t="s">
        <v>273</v>
      </c>
      <c r="C69" s="162" t="s">
        <v>236</v>
      </c>
      <c r="D69" s="350">
        <v>8202104408893</v>
      </c>
      <c r="E69" s="167">
        <v>44408</v>
      </c>
      <c r="F69" s="347" t="s">
        <v>275</v>
      </c>
      <c r="G69" s="366">
        <v>41.88</v>
      </c>
    </row>
    <row r="70" spans="1:7" s="208" customFormat="1" ht="26.25" x14ac:dyDescent="0.25">
      <c r="A70" s="349" t="s">
        <v>1079</v>
      </c>
      <c r="B70" s="346" t="s">
        <v>270</v>
      </c>
      <c r="C70" s="162" t="s">
        <v>236</v>
      </c>
      <c r="D70" s="350">
        <v>1800122627</v>
      </c>
      <c r="E70" s="167">
        <v>44410</v>
      </c>
      <c r="F70" s="347" t="s">
        <v>1087</v>
      </c>
      <c r="G70" s="366">
        <v>8.9</v>
      </c>
    </row>
    <row r="71" spans="1:7" s="208" customFormat="1" ht="26.25" x14ac:dyDescent="0.25">
      <c r="A71" s="361" t="s">
        <v>1080</v>
      </c>
      <c r="B71" s="346" t="s">
        <v>270</v>
      </c>
      <c r="C71" s="162" t="s">
        <v>236</v>
      </c>
      <c r="D71" s="350">
        <v>1800122632</v>
      </c>
      <c r="E71" s="167">
        <v>44410</v>
      </c>
      <c r="F71" s="347" t="s">
        <v>1088</v>
      </c>
      <c r="G71" s="366">
        <v>489.6</v>
      </c>
    </row>
    <row r="72" spans="1:7" s="360" customFormat="1" ht="26.25" x14ac:dyDescent="0.25">
      <c r="A72" s="349" t="s">
        <v>1081</v>
      </c>
      <c r="B72" s="355" t="s">
        <v>270</v>
      </c>
      <c r="C72" s="356" t="s">
        <v>236</v>
      </c>
      <c r="D72" s="357">
        <v>1600007155</v>
      </c>
      <c r="E72" s="358">
        <v>44424</v>
      </c>
      <c r="F72" s="359" t="s">
        <v>1089</v>
      </c>
      <c r="G72" s="402">
        <v>-1.49</v>
      </c>
    </row>
    <row r="73" spans="1:7" s="208" customFormat="1" ht="26.25" x14ac:dyDescent="0.25">
      <c r="A73" s="349" t="s">
        <v>1082</v>
      </c>
      <c r="B73" s="346" t="s">
        <v>270</v>
      </c>
      <c r="C73" s="162" t="s">
        <v>236</v>
      </c>
      <c r="D73" s="350">
        <v>1800123161</v>
      </c>
      <c r="E73" s="167">
        <v>44424</v>
      </c>
      <c r="F73" s="347" t="s">
        <v>1090</v>
      </c>
      <c r="G73" s="366">
        <v>151.62</v>
      </c>
    </row>
    <row r="74" spans="1:7" s="208" customFormat="1" ht="15.75" x14ac:dyDescent="0.25">
      <c r="A74" s="349" t="s">
        <v>1083</v>
      </c>
      <c r="B74" s="346" t="s">
        <v>273</v>
      </c>
      <c r="C74" s="162" t="s">
        <v>236</v>
      </c>
      <c r="D74" s="350">
        <v>9202104992094</v>
      </c>
      <c r="E74" s="167">
        <v>44439</v>
      </c>
      <c r="F74" s="347" t="s">
        <v>903</v>
      </c>
      <c r="G74" s="366">
        <v>41.88</v>
      </c>
    </row>
    <row r="75" spans="1:7" s="208" customFormat="1" ht="26.25" x14ac:dyDescent="0.25">
      <c r="A75" s="349" t="s">
        <v>1084</v>
      </c>
      <c r="B75" s="346" t="s">
        <v>270</v>
      </c>
      <c r="C75" s="162" t="s">
        <v>236</v>
      </c>
      <c r="D75" s="350">
        <v>1800124205</v>
      </c>
      <c r="E75" s="167">
        <v>44440</v>
      </c>
      <c r="F75" s="347" t="s">
        <v>896</v>
      </c>
      <c r="G75" s="366">
        <v>489.6</v>
      </c>
    </row>
    <row r="76" spans="1:7" s="208" customFormat="1" ht="26.25" x14ac:dyDescent="0.25">
      <c r="A76" s="349" t="s">
        <v>1085</v>
      </c>
      <c r="B76" s="346" t="s">
        <v>270</v>
      </c>
      <c r="C76" s="162" t="s">
        <v>236</v>
      </c>
      <c r="D76" s="350">
        <v>1800125562</v>
      </c>
      <c r="E76" s="167">
        <v>44459</v>
      </c>
      <c r="F76" s="347" t="s">
        <v>1481</v>
      </c>
      <c r="G76" s="366">
        <v>194.45</v>
      </c>
    </row>
    <row r="77" spans="1:7" s="197" customFormat="1" ht="26.25" x14ac:dyDescent="0.25">
      <c r="A77" s="349" t="s">
        <v>1086</v>
      </c>
      <c r="B77" s="355" t="s">
        <v>270</v>
      </c>
      <c r="C77" s="404" t="s">
        <v>236</v>
      </c>
      <c r="D77" s="357">
        <v>1800127247</v>
      </c>
      <c r="E77" s="405">
        <v>44488</v>
      </c>
      <c r="F77" s="406" t="s">
        <v>1482</v>
      </c>
      <c r="G77" s="407">
        <v>280.8</v>
      </c>
    </row>
    <row r="78" spans="1:7" s="208" customFormat="1" ht="15.75" x14ac:dyDescent="0.25">
      <c r="A78" s="397" t="s">
        <v>1092</v>
      </c>
      <c r="B78" s="398" t="s">
        <v>273</v>
      </c>
      <c r="C78" s="399" t="s">
        <v>236</v>
      </c>
      <c r="D78" s="400">
        <v>10202105586866</v>
      </c>
      <c r="E78" s="250">
        <v>44469</v>
      </c>
      <c r="F78" s="401" t="s">
        <v>903</v>
      </c>
      <c r="G78" s="403">
        <v>41.88</v>
      </c>
    </row>
    <row r="79" spans="1:7" x14ac:dyDescent="0.25">
      <c r="A79" s="476" t="str">
        <f>'C1. Tööjõukulud'!A176:F176</f>
        <v>Aruandlusperioodi 01/01/2021 - 30/09/2021 kulud kokku</v>
      </c>
      <c r="B79" s="477"/>
      <c r="C79" s="477"/>
      <c r="D79" s="477"/>
      <c r="E79" s="477"/>
      <c r="F79" s="478"/>
      <c r="G79" s="273">
        <f>SUM(G36:G78)</f>
        <v>9579.5800000000017</v>
      </c>
    </row>
    <row r="80" spans="1:7" s="197" customFormat="1" x14ac:dyDescent="0.25">
      <c r="A80" s="179"/>
      <c r="B80" s="179"/>
      <c r="C80" s="199"/>
      <c r="D80" s="199"/>
      <c r="E80" s="249"/>
      <c r="F80" s="179"/>
      <c r="G80" s="261"/>
    </row>
    <row r="81" spans="1:7" s="197" customFormat="1" x14ac:dyDescent="0.25">
      <c r="A81" s="179"/>
      <c r="B81" s="179"/>
      <c r="C81" s="199"/>
      <c r="D81" s="199"/>
      <c r="E81" s="249"/>
      <c r="F81" s="179"/>
      <c r="G81" s="261"/>
    </row>
    <row r="82" spans="1:7" s="197" customFormat="1" x14ac:dyDescent="0.25">
      <c r="A82" s="179"/>
      <c r="B82" s="179"/>
      <c r="C82" s="199"/>
      <c r="D82" s="199"/>
      <c r="E82" s="249"/>
      <c r="F82" s="179"/>
      <c r="G82" s="261"/>
    </row>
    <row r="83" spans="1:7" s="197" customFormat="1" x14ac:dyDescent="0.25">
      <c r="A83" s="179"/>
      <c r="B83" s="179"/>
      <c r="C83" s="199"/>
      <c r="D83" s="199"/>
      <c r="E83" s="249"/>
      <c r="F83" s="179"/>
      <c r="G83" s="261"/>
    </row>
    <row r="84" spans="1:7" s="197" customFormat="1" x14ac:dyDescent="0.25">
      <c r="A84" s="179"/>
      <c r="B84" s="179"/>
      <c r="C84" s="199"/>
      <c r="D84" s="199"/>
      <c r="E84" s="249"/>
      <c r="F84" s="179"/>
      <c r="G84" s="261"/>
    </row>
    <row r="85" spans="1:7" s="197" customFormat="1" x14ac:dyDescent="0.25">
      <c r="A85" s="179"/>
      <c r="B85" s="179"/>
      <c r="C85" s="199"/>
      <c r="D85" s="199"/>
      <c r="E85" s="249"/>
      <c r="F85" s="179"/>
      <c r="G85" s="261"/>
    </row>
    <row r="86" spans="1:7" s="197" customFormat="1" x14ac:dyDescent="0.25">
      <c r="A86" s="179"/>
      <c r="B86" s="179"/>
      <c r="C86" s="199"/>
      <c r="D86" s="199"/>
      <c r="E86" s="249"/>
      <c r="F86" s="179"/>
      <c r="G86" s="261"/>
    </row>
    <row r="87" spans="1:7" s="197" customFormat="1" x14ac:dyDescent="0.25">
      <c r="A87" s="179"/>
      <c r="B87" s="179"/>
      <c r="C87" s="199"/>
      <c r="D87" s="199"/>
      <c r="E87" s="249"/>
      <c r="F87" s="179"/>
      <c r="G87" s="261"/>
    </row>
    <row r="88" spans="1:7" s="197" customFormat="1" x14ac:dyDescent="0.25">
      <c r="A88" s="179"/>
      <c r="B88" s="179"/>
      <c r="C88" s="199"/>
      <c r="D88" s="199"/>
      <c r="E88" s="249"/>
      <c r="F88" s="179"/>
      <c r="G88" s="261"/>
    </row>
    <row r="89" spans="1:7" s="197" customFormat="1" x14ac:dyDescent="0.25">
      <c r="A89" s="179"/>
      <c r="B89" s="179"/>
      <c r="C89" s="199"/>
      <c r="D89" s="199"/>
      <c r="E89" s="249"/>
      <c r="F89" s="179"/>
      <c r="G89" s="261"/>
    </row>
    <row r="90" spans="1:7" s="197" customFormat="1" x14ac:dyDescent="0.25">
      <c r="A90" s="179"/>
      <c r="B90" s="179"/>
      <c r="C90" s="199"/>
      <c r="D90" s="199"/>
      <c r="E90" s="249"/>
      <c r="F90" s="179"/>
      <c r="G90" s="261"/>
    </row>
    <row r="91" spans="1:7" s="197" customFormat="1" x14ac:dyDescent="0.25">
      <c r="A91" s="179"/>
      <c r="B91" s="179"/>
      <c r="C91" s="199"/>
      <c r="D91" s="199"/>
      <c r="E91" s="249"/>
      <c r="F91" s="179"/>
      <c r="G91" s="261"/>
    </row>
    <row r="92" spans="1:7" s="197" customFormat="1" x14ac:dyDescent="0.25">
      <c r="A92" s="179"/>
      <c r="B92" s="179"/>
      <c r="C92" s="199"/>
      <c r="D92" s="199"/>
      <c r="E92" s="249"/>
      <c r="F92" s="179"/>
      <c r="G92" s="261"/>
    </row>
    <row r="93" spans="1:7" s="197" customFormat="1" x14ac:dyDescent="0.25">
      <c r="A93" s="179"/>
      <c r="B93" s="179"/>
      <c r="C93" s="199"/>
      <c r="D93" s="199"/>
      <c r="E93" s="249"/>
      <c r="F93" s="179"/>
      <c r="G93" s="261"/>
    </row>
    <row r="94" spans="1:7" s="197" customFormat="1" x14ac:dyDescent="0.25">
      <c r="A94" s="179"/>
      <c r="B94" s="179"/>
      <c r="C94" s="199"/>
      <c r="D94" s="199"/>
      <c r="E94" s="249"/>
      <c r="F94" s="179"/>
      <c r="G94" s="261"/>
    </row>
    <row r="95" spans="1:7" s="197" customFormat="1" x14ac:dyDescent="0.25">
      <c r="A95" s="179"/>
      <c r="B95" s="179"/>
      <c r="C95" s="199"/>
      <c r="D95" s="199"/>
      <c r="E95" s="249"/>
      <c r="F95" s="179"/>
      <c r="G95" s="261"/>
    </row>
    <row r="96" spans="1:7" s="197" customFormat="1" x14ac:dyDescent="0.25">
      <c r="A96" s="179"/>
      <c r="B96" s="179"/>
      <c r="C96" s="199"/>
      <c r="D96" s="199"/>
      <c r="E96" s="249"/>
      <c r="F96" s="179"/>
      <c r="G96" s="261"/>
    </row>
    <row r="97" spans="1:7" x14ac:dyDescent="0.25">
      <c r="A97" s="476" t="str">
        <f>'C1. Tööjõukulud'!A195:F195</f>
        <v>Aruandlusperioodi 01/10/2021 - 30/04/2022 kulud kokku</v>
      </c>
      <c r="B97" s="477"/>
      <c r="C97" s="477"/>
      <c r="D97" s="477"/>
      <c r="E97" s="477"/>
      <c r="F97" s="478"/>
      <c r="G97" s="294">
        <f>SUM(G80:G96)</f>
        <v>0</v>
      </c>
    </row>
    <row r="98" spans="1:7" s="197" customFormat="1" x14ac:dyDescent="0.25">
      <c r="A98" s="179"/>
      <c r="B98" s="179"/>
      <c r="C98" s="199"/>
      <c r="D98" s="199"/>
      <c r="E98" s="249"/>
      <c r="F98" s="179"/>
      <c r="G98" s="261"/>
    </row>
    <row r="99" spans="1:7" s="197" customFormat="1" x14ac:dyDescent="0.25">
      <c r="A99" s="179"/>
      <c r="B99" s="179"/>
      <c r="C99" s="199"/>
      <c r="D99" s="199"/>
      <c r="E99" s="249"/>
      <c r="F99" s="179"/>
      <c r="G99" s="261"/>
    </row>
    <row r="100" spans="1:7" s="197" customFormat="1" x14ac:dyDescent="0.25">
      <c r="A100" s="179"/>
      <c r="B100" s="179"/>
      <c r="C100" s="199"/>
      <c r="D100" s="199"/>
      <c r="E100" s="249"/>
      <c r="F100" s="179"/>
      <c r="G100" s="261"/>
    </row>
    <row r="101" spans="1:7" s="197" customFormat="1" x14ac:dyDescent="0.25">
      <c r="A101" s="179"/>
      <c r="B101" s="179"/>
      <c r="C101" s="199"/>
      <c r="D101" s="199"/>
      <c r="E101" s="249"/>
      <c r="F101" s="179"/>
      <c r="G101" s="261"/>
    </row>
    <row r="102" spans="1:7" s="197" customFormat="1" x14ac:dyDescent="0.25">
      <c r="A102" s="179"/>
      <c r="B102" s="179"/>
      <c r="C102" s="199"/>
      <c r="D102" s="199"/>
      <c r="E102" s="249"/>
      <c r="F102" s="179"/>
      <c r="G102" s="261"/>
    </row>
    <row r="103" spans="1:7" s="197" customFormat="1" x14ac:dyDescent="0.25">
      <c r="A103" s="179"/>
      <c r="B103" s="179"/>
      <c r="C103" s="199"/>
      <c r="D103" s="199"/>
      <c r="E103" s="249"/>
      <c r="F103" s="179"/>
      <c r="G103" s="261"/>
    </row>
    <row r="104" spans="1:7" s="197" customFormat="1" x14ac:dyDescent="0.25">
      <c r="A104" s="179"/>
      <c r="B104" s="179"/>
      <c r="C104" s="199"/>
      <c r="D104" s="199"/>
      <c r="E104" s="249"/>
      <c r="F104" s="179"/>
      <c r="G104" s="261"/>
    </row>
    <row r="105" spans="1:7" s="197" customFormat="1" x14ac:dyDescent="0.25">
      <c r="A105" s="179"/>
      <c r="B105" s="179"/>
      <c r="C105" s="199"/>
      <c r="D105" s="199"/>
      <c r="E105" s="249"/>
      <c r="F105" s="179"/>
      <c r="G105" s="261"/>
    </row>
    <row r="106" spans="1:7" s="197" customFormat="1" x14ac:dyDescent="0.25">
      <c r="A106" s="179"/>
      <c r="B106" s="179"/>
      <c r="C106" s="199"/>
      <c r="D106" s="199"/>
      <c r="E106" s="249"/>
      <c r="F106" s="179"/>
      <c r="G106" s="261"/>
    </row>
    <row r="107" spans="1:7" s="197" customFormat="1" x14ac:dyDescent="0.25">
      <c r="A107" s="179"/>
      <c r="B107" s="179"/>
      <c r="C107" s="199"/>
      <c r="D107" s="199"/>
      <c r="E107" s="249"/>
      <c r="F107" s="179"/>
      <c r="G107" s="261"/>
    </row>
    <row r="108" spans="1:7" s="197" customFormat="1" x14ac:dyDescent="0.25">
      <c r="A108" s="179"/>
      <c r="B108" s="179"/>
      <c r="C108" s="199"/>
      <c r="D108" s="199"/>
      <c r="E108" s="249"/>
      <c r="F108" s="179"/>
      <c r="G108" s="261"/>
    </row>
    <row r="109" spans="1:7" s="197" customFormat="1" x14ac:dyDescent="0.25">
      <c r="A109" s="179"/>
      <c r="B109" s="179"/>
      <c r="C109" s="199"/>
      <c r="D109" s="199"/>
      <c r="E109" s="249"/>
      <c r="F109" s="179"/>
      <c r="G109" s="261"/>
    </row>
    <row r="110" spans="1:7" s="197" customFormat="1" x14ac:dyDescent="0.25">
      <c r="A110" s="179"/>
      <c r="B110" s="179"/>
      <c r="C110" s="199"/>
      <c r="D110" s="199"/>
      <c r="E110" s="249"/>
      <c r="F110" s="179"/>
      <c r="G110" s="261"/>
    </row>
    <row r="111" spans="1:7" s="197" customFormat="1" x14ac:dyDescent="0.25">
      <c r="A111" s="179"/>
      <c r="B111" s="179"/>
      <c r="C111" s="199"/>
      <c r="D111" s="199"/>
      <c r="E111" s="249"/>
      <c r="F111" s="179"/>
      <c r="G111" s="261"/>
    </row>
    <row r="112" spans="1:7" s="197" customFormat="1" x14ac:dyDescent="0.25">
      <c r="A112" s="179"/>
      <c r="B112" s="179"/>
      <c r="C112" s="199"/>
      <c r="D112" s="199"/>
      <c r="E112" s="249"/>
      <c r="F112" s="179"/>
      <c r="G112" s="261"/>
    </row>
    <row r="113" spans="1:7" s="197" customFormat="1" x14ac:dyDescent="0.25">
      <c r="A113" s="179"/>
      <c r="B113" s="179"/>
      <c r="C113" s="199"/>
      <c r="D113" s="199"/>
      <c r="E113" s="249"/>
      <c r="F113" s="179"/>
      <c r="G113" s="261"/>
    </row>
    <row r="114" spans="1:7" s="197" customFormat="1" x14ac:dyDescent="0.25">
      <c r="A114" s="179"/>
      <c r="B114" s="179"/>
      <c r="C114" s="199"/>
      <c r="D114" s="199"/>
      <c r="E114" s="249"/>
      <c r="F114" s="179"/>
      <c r="G114" s="261"/>
    </row>
    <row r="115" spans="1:7" x14ac:dyDescent="0.25">
      <c r="A115" s="476" t="str">
        <f>'C1. Tööjõukulud'!A214:F214</f>
        <v>Aruandlusperioodi 01/05/2022 - 31/12/2022 kulud kokku</v>
      </c>
      <c r="B115" s="477"/>
      <c r="C115" s="477"/>
      <c r="D115" s="477"/>
      <c r="E115" s="477"/>
      <c r="F115" s="478"/>
      <c r="G115" s="294">
        <f>SUM(G98:G114)</f>
        <v>0</v>
      </c>
    </row>
    <row r="116" spans="1:7" x14ac:dyDescent="0.25">
      <c r="A116" s="473" t="s">
        <v>82</v>
      </c>
      <c r="B116" s="473"/>
      <c r="C116" s="458"/>
      <c r="D116" s="234"/>
      <c r="E116" s="337"/>
      <c r="F116" s="190"/>
      <c r="G116" s="294">
        <f>G35+G79+G97+G115</f>
        <v>17519.86</v>
      </c>
    </row>
  </sheetData>
  <sheetProtection formatCells="0" formatColumns="0" formatRows="0" insertColumns="0" insertRows="0" deleteColumns="0" deleteRows="0" selectLockedCells="1"/>
  <mergeCells count="7">
    <mergeCell ref="A116:C116"/>
    <mergeCell ref="B3:F3"/>
    <mergeCell ref="G3:G4"/>
    <mergeCell ref="A35:F35"/>
    <mergeCell ref="A79:F79"/>
    <mergeCell ref="A97:F97"/>
    <mergeCell ref="A115:F115"/>
  </mergeCells>
  <pageMargins left="0.7" right="0.7" top="0.75" bottom="0.75" header="0.3" footer="0.3"/>
  <pageSetup paperSize="9" orientation="portrait" r:id="rId1"/>
  <ignoredErrors>
    <ignoredError sqref="D13:D14"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tint="0.39997558519241921"/>
  </sheetPr>
  <dimension ref="A1:I65"/>
  <sheetViews>
    <sheetView workbookViewId="0">
      <selection activeCell="G19" sqref="G19"/>
    </sheetView>
  </sheetViews>
  <sheetFormatPr defaultColWidth="9.140625" defaultRowHeight="15" x14ac:dyDescent="0.25"/>
  <cols>
    <col min="1" max="1" width="9.140625" style="107"/>
    <col min="2" max="2" width="18.28515625" style="107" customWidth="1"/>
    <col min="3" max="3" width="25.5703125" style="107" customWidth="1"/>
    <col min="4" max="4" width="16.7109375" style="107" customWidth="1"/>
    <col min="5" max="5" width="15.7109375" style="107" customWidth="1"/>
    <col min="6" max="6" width="15.42578125" style="107" customWidth="1"/>
    <col min="7" max="7" width="9.140625" style="107"/>
    <col min="8" max="8" width="11.5703125" style="107" hidden="1" customWidth="1"/>
    <col min="9" max="9" width="11.28515625" style="107" hidden="1" customWidth="1"/>
    <col min="10" max="16384" width="9.140625" style="107"/>
  </cols>
  <sheetData>
    <row r="1" spans="1:9" x14ac:dyDescent="0.25">
      <c r="A1" s="191" t="s">
        <v>52</v>
      </c>
      <c r="B1" s="191"/>
    </row>
    <row r="2" spans="1:9" x14ac:dyDescent="0.25">
      <c r="A2" s="192" t="s">
        <v>111</v>
      </c>
    </row>
    <row r="3" spans="1:9" x14ac:dyDescent="0.25">
      <c r="A3" s="190"/>
      <c r="B3" s="474" t="s">
        <v>755</v>
      </c>
      <c r="C3" s="474"/>
      <c r="D3" s="474"/>
      <c r="E3" s="474"/>
      <c r="F3" s="474"/>
      <c r="G3" s="479" t="s">
        <v>14</v>
      </c>
    </row>
    <row r="4" spans="1:9" ht="30" x14ac:dyDescent="0.25">
      <c r="A4" s="193" t="s">
        <v>1</v>
      </c>
      <c r="B4" s="176" t="s">
        <v>47</v>
      </c>
      <c r="C4" s="176" t="s">
        <v>48</v>
      </c>
      <c r="D4" s="176" t="s">
        <v>49</v>
      </c>
      <c r="E4" s="176" t="s">
        <v>50</v>
      </c>
      <c r="F4" s="176" t="s">
        <v>51</v>
      </c>
      <c r="G4" s="479"/>
      <c r="H4" s="283" t="s">
        <v>339</v>
      </c>
      <c r="I4" s="284" t="s">
        <v>341</v>
      </c>
    </row>
    <row r="5" spans="1:9" s="197" customFormat="1" x14ac:dyDescent="0.25">
      <c r="A5" s="298" t="s">
        <v>172</v>
      </c>
      <c r="B5" s="299" t="s">
        <v>136</v>
      </c>
      <c r="C5" s="299"/>
      <c r="D5" s="299"/>
      <c r="E5" s="300"/>
      <c r="F5" s="299"/>
      <c r="G5" s="301"/>
    </row>
    <row r="6" spans="1:9" s="208" customFormat="1" ht="60" x14ac:dyDescent="0.25">
      <c r="A6" s="184" t="s">
        <v>194</v>
      </c>
      <c r="B6" s="146" t="s">
        <v>276</v>
      </c>
      <c r="C6" s="302" t="s">
        <v>103</v>
      </c>
      <c r="D6" s="302" t="s">
        <v>277</v>
      </c>
      <c r="E6" s="256">
        <v>44032</v>
      </c>
      <c r="F6" s="295" t="s">
        <v>278</v>
      </c>
      <c r="G6" s="296">
        <v>792</v>
      </c>
      <c r="H6" s="208" t="s">
        <v>344</v>
      </c>
    </row>
    <row r="7" spans="1:9" s="197" customFormat="1" x14ac:dyDescent="0.25">
      <c r="A7" s="179"/>
      <c r="B7" s="179"/>
      <c r="C7" s="199"/>
      <c r="D7" s="199"/>
      <c r="E7" s="249"/>
      <c r="F7" s="179"/>
      <c r="G7" s="200"/>
    </row>
    <row r="8" spans="1:9" s="197" customFormat="1" x14ac:dyDescent="0.25">
      <c r="A8" s="298" t="s">
        <v>174</v>
      </c>
      <c r="B8" s="299" t="s">
        <v>137</v>
      </c>
      <c r="C8" s="297"/>
      <c r="D8" s="297"/>
      <c r="E8" s="303"/>
      <c r="F8" s="299"/>
      <c r="G8" s="301"/>
    </row>
    <row r="9" spans="1:9" s="208" customFormat="1" ht="45" x14ac:dyDescent="0.25">
      <c r="A9" s="184" t="s">
        <v>380</v>
      </c>
      <c r="B9" s="146" t="s">
        <v>318</v>
      </c>
      <c r="C9" s="302" t="s">
        <v>103</v>
      </c>
      <c r="D9" s="302" t="s">
        <v>319</v>
      </c>
      <c r="E9" s="256">
        <v>44102</v>
      </c>
      <c r="F9" s="295" t="s">
        <v>320</v>
      </c>
      <c r="G9" s="296">
        <v>423.6</v>
      </c>
      <c r="H9" s="208">
        <v>440</v>
      </c>
      <c r="I9" s="215">
        <v>44123</v>
      </c>
    </row>
    <row r="10" spans="1:9" x14ac:dyDescent="0.25">
      <c r="A10" s="476" t="str">
        <f>'C1. Tööjõukulud'!A94:F94</f>
        <v>Aruandlusperioodi 01/04/2020 - 31/12/2020 kulud kokku</v>
      </c>
      <c r="B10" s="477"/>
      <c r="C10" s="477"/>
      <c r="D10" s="477"/>
      <c r="E10" s="477"/>
      <c r="F10" s="478"/>
      <c r="G10" s="233">
        <f>SUM(G5:G9)</f>
        <v>1215.5999999999999</v>
      </c>
    </row>
    <row r="11" spans="1:9" s="197" customFormat="1" x14ac:dyDescent="0.25">
      <c r="A11" s="179"/>
      <c r="B11" s="179"/>
      <c r="C11" s="179"/>
      <c r="D11" s="179"/>
      <c r="E11" s="206"/>
      <c r="F11" s="179"/>
      <c r="G11" s="200"/>
    </row>
    <row r="12" spans="1:9" s="197" customFormat="1" x14ac:dyDescent="0.25">
      <c r="A12" s="179"/>
      <c r="B12" s="179"/>
      <c r="C12" s="179"/>
      <c r="D12" s="179"/>
      <c r="E12" s="206"/>
      <c r="F12" s="179"/>
      <c r="G12" s="200"/>
    </row>
    <row r="13" spans="1:9" s="197" customFormat="1" x14ac:dyDescent="0.25">
      <c r="A13" s="179"/>
      <c r="B13" s="179"/>
      <c r="C13" s="179"/>
      <c r="D13" s="179"/>
      <c r="E13" s="206"/>
      <c r="F13" s="179"/>
      <c r="G13" s="200"/>
    </row>
    <row r="14" spans="1:9" s="197" customFormat="1" x14ac:dyDescent="0.25">
      <c r="A14" s="179"/>
      <c r="B14" s="179"/>
      <c r="C14" s="179"/>
      <c r="D14" s="179"/>
      <c r="E14" s="206"/>
      <c r="F14" s="179"/>
      <c r="G14" s="200"/>
    </row>
    <row r="15" spans="1:9" s="197" customFormat="1" x14ac:dyDescent="0.25">
      <c r="A15" s="179"/>
      <c r="B15" s="179"/>
      <c r="C15" s="179"/>
      <c r="D15" s="179"/>
      <c r="E15" s="206"/>
      <c r="F15" s="179"/>
      <c r="G15" s="200"/>
    </row>
    <row r="16" spans="1:9" s="197" customFormat="1" x14ac:dyDescent="0.25">
      <c r="A16" s="179"/>
      <c r="B16" s="179"/>
      <c r="C16" s="179"/>
      <c r="D16" s="179"/>
      <c r="E16" s="206"/>
      <c r="F16" s="179"/>
      <c r="G16" s="200"/>
    </row>
    <row r="17" spans="1:7" s="197" customFormat="1" x14ac:dyDescent="0.25">
      <c r="A17" s="179"/>
      <c r="B17" s="179"/>
      <c r="C17" s="179"/>
      <c r="D17" s="179"/>
      <c r="E17" s="206"/>
      <c r="F17" s="179"/>
      <c r="G17" s="200"/>
    </row>
    <row r="18" spans="1:7" s="197" customFormat="1" x14ac:dyDescent="0.25">
      <c r="A18" s="179"/>
      <c r="B18" s="179"/>
      <c r="C18" s="179"/>
      <c r="D18" s="179"/>
      <c r="E18" s="206"/>
      <c r="F18" s="179"/>
      <c r="G18" s="200"/>
    </row>
    <row r="19" spans="1:7" s="197" customFormat="1" x14ac:dyDescent="0.25">
      <c r="A19" s="179"/>
      <c r="B19" s="179"/>
      <c r="C19" s="179"/>
      <c r="D19" s="179"/>
      <c r="E19" s="206"/>
      <c r="F19" s="179"/>
      <c r="G19" s="200"/>
    </row>
    <row r="20" spans="1:7" s="197" customFormat="1" x14ac:dyDescent="0.25">
      <c r="A20" s="179"/>
      <c r="B20" s="179"/>
      <c r="C20" s="179"/>
      <c r="D20" s="179"/>
      <c r="E20" s="206"/>
      <c r="F20" s="179"/>
      <c r="G20" s="200"/>
    </row>
    <row r="21" spans="1:7" s="197" customFormat="1" x14ac:dyDescent="0.25">
      <c r="A21" s="179"/>
      <c r="B21" s="179"/>
      <c r="C21" s="179"/>
      <c r="D21" s="179"/>
      <c r="E21" s="206"/>
      <c r="F21" s="179"/>
      <c r="G21" s="200"/>
    </row>
    <row r="22" spans="1:7" s="197" customFormat="1" x14ac:dyDescent="0.25">
      <c r="A22" s="179"/>
      <c r="B22" s="179"/>
      <c r="C22" s="179"/>
      <c r="D22" s="179"/>
      <c r="E22" s="206"/>
      <c r="F22" s="179"/>
      <c r="G22" s="200"/>
    </row>
    <row r="23" spans="1:7" s="197" customFormat="1" x14ac:dyDescent="0.25">
      <c r="A23" s="179"/>
      <c r="B23" s="179"/>
      <c r="C23" s="179"/>
      <c r="D23" s="179"/>
      <c r="E23" s="206"/>
      <c r="F23" s="179"/>
      <c r="G23" s="200"/>
    </row>
    <row r="24" spans="1:7" s="197" customFormat="1" x14ac:dyDescent="0.25">
      <c r="A24" s="179"/>
      <c r="B24" s="179"/>
      <c r="C24" s="179"/>
      <c r="D24" s="179"/>
      <c r="E24" s="206"/>
      <c r="F24" s="179"/>
      <c r="G24" s="200"/>
    </row>
    <row r="25" spans="1:7" s="197" customFormat="1" x14ac:dyDescent="0.25">
      <c r="A25" s="179"/>
      <c r="B25" s="179"/>
      <c r="C25" s="179"/>
      <c r="D25" s="179"/>
      <c r="E25" s="206"/>
      <c r="F25" s="179"/>
      <c r="G25" s="200"/>
    </row>
    <row r="26" spans="1:7" s="197" customFormat="1" x14ac:dyDescent="0.25">
      <c r="A26" s="179"/>
      <c r="B26" s="179"/>
      <c r="C26" s="179"/>
      <c r="D26" s="179"/>
      <c r="E26" s="206"/>
      <c r="F26" s="179"/>
      <c r="G26" s="200"/>
    </row>
    <row r="27" spans="1:7" s="197" customFormat="1" x14ac:dyDescent="0.25">
      <c r="A27" s="179"/>
      <c r="B27" s="179"/>
      <c r="C27" s="179"/>
      <c r="D27" s="179"/>
      <c r="E27" s="206"/>
      <c r="F27" s="179"/>
      <c r="G27" s="200"/>
    </row>
    <row r="28" spans="1:7" x14ac:dyDescent="0.25">
      <c r="A28" s="476" t="str">
        <f>'C1. Tööjõukulud'!A176:F176</f>
        <v>Aruandlusperioodi 01/01/2021 - 30/09/2021 kulud kokku</v>
      </c>
      <c r="B28" s="477"/>
      <c r="C28" s="477"/>
      <c r="D28" s="477"/>
      <c r="E28" s="477"/>
      <c r="F28" s="478"/>
      <c r="G28" s="233">
        <f>SUM(G11:G27)</f>
        <v>0</v>
      </c>
    </row>
    <row r="29" spans="1:7" s="197" customFormat="1" x14ac:dyDescent="0.25">
      <c r="A29" s="179"/>
      <c r="B29" s="179"/>
      <c r="C29" s="179"/>
      <c r="D29" s="179"/>
      <c r="E29" s="206"/>
      <c r="F29" s="179"/>
      <c r="G29" s="200"/>
    </row>
    <row r="30" spans="1:7" s="197" customFormat="1" x14ac:dyDescent="0.25">
      <c r="A30" s="179"/>
      <c r="B30" s="179"/>
      <c r="C30" s="179"/>
      <c r="D30" s="179"/>
      <c r="E30" s="206"/>
      <c r="F30" s="179"/>
      <c r="G30" s="200"/>
    </row>
    <row r="31" spans="1:7" s="197" customFormat="1" x14ac:dyDescent="0.25">
      <c r="A31" s="179"/>
      <c r="B31" s="179"/>
      <c r="C31" s="179"/>
      <c r="D31" s="179"/>
      <c r="E31" s="206"/>
      <c r="F31" s="179"/>
      <c r="G31" s="200"/>
    </row>
    <row r="32" spans="1:7" s="197" customFormat="1" x14ac:dyDescent="0.25">
      <c r="A32" s="179"/>
      <c r="B32" s="179"/>
      <c r="C32" s="179"/>
      <c r="D32" s="179"/>
      <c r="E32" s="206"/>
      <c r="F32" s="179"/>
      <c r="G32" s="200"/>
    </row>
    <row r="33" spans="1:7" s="197" customFormat="1" x14ac:dyDescent="0.25">
      <c r="A33" s="179"/>
      <c r="B33" s="179"/>
      <c r="C33" s="179"/>
      <c r="D33" s="179"/>
      <c r="E33" s="206"/>
      <c r="F33" s="179"/>
      <c r="G33" s="200"/>
    </row>
    <row r="34" spans="1:7" s="197" customFormat="1" x14ac:dyDescent="0.25">
      <c r="A34" s="179"/>
      <c r="B34" s="179"/>
      <c r="C34" s="179"/>
      <c r="D34" s="179"/>
      <c r="E34" s="206"/>
      <c r="F34" s="179"/>
      <c r="G34" s="200"/>
    </row>
    <row r="35" spans="1:7" s="197" customFormat="1" x14ac:dyDescent="0.25">
      <c r="A35" s="179"/>
      <c r="B35" s="179"/>
      <c r="C35" s="179"/>
      <c r="D35" s="179"/>
      <c r="E35" s="206"/>
      <c r="F35" s="179"/>
      <c r="G35" s="200"/>
    </row>
    <row r="36" spans="1:7" s="197" customFormat="1" x14ac:dyDescent="0.25">
      <c r="A36" s="179"/>
      <c r="B36" s="179"/>
      <c r="C36" s="179"/>
      <c r="D36" s="179"/>
      <c r="E36" s="206"/>
      <c r="F36" s="179"/>
      <c r="G36" s="200"/>
    </row>
    <row r="37" spans="1:7" s="197" customFormat="1" x14ac:dyDescent="0.25">
      <c r="A37" s="179"/>
      <c r="B37" s="179"/>
      <c r="C37" s="179"/>
      <c r="D37" s="179"/>
      <c r="E37" s="206"/>
      <c r="F37" s="179"/>
      <c r="G37" s="200"/>
    </row>
    <row r="38" spans="1:7" s="197" customFormat="1" x14ac:dyDescent="0.25">
      <c r="A38" s="179"/>
      <c r="B38" s="179"/>
      <c r="C38" s="179"/>
      <c r="D38" s="179"/>
      <c r="E38" s="206"/>
      <c r="F38" s="179"/>
      <c r="G38" s="200"/>
    </row>
    <row r="39" spans="1:7" s="197" customFormat="1" x14ac:dyDescent="0.25">
      <c r="A39" s="179"/>
      <c r="B39" s="179"/>
      <c r="C39" s="179"/>
      <c r="D39" s="179"/>
      <c r="E39" s="206"/>
      <c r="F39" s="179"/>
      <c r="G39" s="200"/>
    </row>
    <row r="40" spans="1:7" s="197" customFormat="1" x14ac:dyDescent="0.25">
      <c r="A40" s="179"/>
      <c r="B40" s="179"/>
      <c r="C40" s="179"/>
      <c r="D40" s="179"/>
      <c r="E40" s="206"/>
      <c r="F40" s="179"/>
      <c r="G40" s="200"/>
    </row>
    <row r="41" spans="1:7" s="197" customFormat="1" x14ac:dyDescent="0.25">
      <c r="A41" s="179"/>
      <c r="B41" s="179"/>
      <c r="C41" s="179"/>
      <c r="D41" s="179"/>
      <c r="E41" s="206"/>
      <c r="F41" s="179"/>
      <c r="G41" s="200"/>
    </row>
    <row r="42" spans="1:7" s="197" customFormat="1" x14ac:dyDescent="0.25">
      <c r="A42" s="179"/>
      <c r="B42" s="179"/>
      <c r="C42" s="179"/>
      <c r="D42" s="179"/>
      <c r="E42" s="206"/>
      <c r="F42" s="179"/>
      <c r="G42" s="200"/>
    </row>
    <row r="43" spans="1:7" s="197" customFormat="1" x14ac:dyDescent="0.25">
      <c r="A43" s="179"/>
      <c r="B43" s="179"/>
      <c r="C43" s="179"/>
      <c r="D43" s="179"/>
      <c r="E43" s="206"/>
      <c r="F43" s="179"/>
      <c r="G43" s="200"/>
    </row>
    <row r="44" spans="1:7" s="197" customFormat="1" x14ac:dyDescent="0.25">
      <c r="A44" s="179"/>
      <c r="B44" s="179"/>
      <c r="C44" s="179"/>
      <c r="D44" s="179"/>
      <c r="E44" s="206"/>
      <c r="F44" s="179"/>
      <c r="G44" s="200"/>
    </row>
    <row r="45" spans="1:7" s="197" customFormat="1" x14ac:dyDescent="0.25">
      <c r="A45" s="179"/>
      <c r="B45" s="179"/>
      <c r="C45" s="179"/>
      <c r="D45" s="179"/>
      <c r="E45" s="206"/>
      <c r="F45" s="179"/>
      <c r="G45" s="200"/>
    </row>
    <row r="46" spans="1:7" x14ac:dyDescent="0.25">
      <c r="A46" s="476" t="str">
        <f>'C1. Tööjõukulud'!A195:F195</f>
        <v>Aruandlusperioodi 01/10/2021 - 30/04/2022 kulud kokku</v>
      </c>
      <c r="B46" s="477"/>
      <c r="C46" s="477"/>
      <c r="D46" s="477"/>
      <c r="E46" s="477"/>
      <c r="F46" s="478"/>
      <c r="G46" s="233">
        <f>SUM(G29:G45)</f>
        <v>0</v>
      </c>
    </row>
    <row r="47" spans="1:7" s="197" customFormat="1" x14ac:dyDescent="0.25">
      <c r="A47" s="179"/>
      <c r="B47" s="179"/>
      <c r="C47" s="179"/>
      <c r="D47" s="179"/>
      <c r="E47" s="206"/>
      <c r="F47" s="179"/>
      <c r="G47" s="200"/>
    </row>
    <row r="48" spans="1:7" s="197" customFormat="1" x14ac:dyDescent="0.25">
      <c r="A48" s="179"/>
      <c r="B48" s="179"/>
      <c r="C48" s="179"/>
      <c r="D48" s="179"/>
      <c r="E48" s="206"/>
      <c r="F48" s="179"/>
      <c r="G48" s="200"/>
    </row>
    <row r="49" spans="1:7" s="197" customFormat="1" x14ac:dyDescent="0.25">
      <c r="A49" s="179"/>
      <c r="B49" s="179"/>
      <c r="C49" s="179"/>
      <c r="D49" s="179"/>
      <c r="E49" s="206"/>
      <c r="F49" s="179"/>
      <c r="G49" s="200"/>
    </row>
    <row r="50" spans="1:7" s="197" customFormat="1" x14ac:dyDescent="0.25">
      <c r="A50" s="179"/>
      <c r="B50" s="179"/>
      <c r="C50" s="179"/>
      <c r="D50" s="179"/>
      <c r="E50" s="206"/>
      <c r="F50" s="179"/>
      <c r="G50" s="200"/>
    </row>
    <row r="51" spans="1:7" s="197" customFormat="1" x14ac:dyDescent="0.25">
      <c r="A51" s="179"/>
      <c r="B51" s="179"/>
      <c r="C51" s="179"/>
      <c r="D51" s="179"/>
      <c r="E51" s="206"/>
      <c r="F51" s="179"/>
      <c r="G51" s="200"/>
    </row>
    <row r="52" spans="1:7" s="197" customFormat="1" x14ac:dyDescent="0.25">
      <c r="A52" s="179"/>
      <c r="B52" s="179"/>
      <c r="C52" s="179"/>
      <c r="D52" s="179"/>
      <c r="E52" s="206"/>
      <c r="F52" s="179"/>
      <c r="G52" s="200"/>
    </row>
    <row r="53" spans="1:7" s="197" customFormat="1" x14ac:dyDescent="0.25">
      <c r="A53" s="179"/>
      <c r="B53" s="179"/>
      <c r="C53" s="179"/>
      <c r="D53" s="179"/>
      <c r="E53" s="206"/>
      <c r="F53" s="179"/>
      <c r="G53" s="200"/>
    </row>
    <row r="54" spans="1:7" s="197" customFormat="1" x14ac:dyDescent="0.25">
      <c r="A54" s="179"/>
      <c r="B54" s="179"/>
      <c r="C54" s="179"/>
      <c r="D54" s="179"/>
      <c r="E54" s="206"/>
      <c r="F54" s="179"/>
      <c r="G54" s="200"/>
    </row>
    <row r="55" spans="1:7" s="197" customFormat="1" x14ac:dyDescent="0.25">
      <c r="A55" s="179"/>
      <c r="B55" s="179"/>
      <c r="C55" s="179"/>
      <c r="D55" s="179"/>
      <c r="E55" s="206"/>
      <c r="F55" s="179"/>
      <c r="G55" s="200"/>
    </row>
    <row r="56" spans="1:7" s="197" customFormat="1" x14ac:dyDescent="0.25">
      <c r="A56" s="179"/>
      <c r="B56" s="179"/>
      <c r="C56" s="179"/>
      <c r="D56" s="179"/>
      <c r="E56" s="206"/>
      <c r="F56" s="179"/>
      <c r="G56" s="200"/>
    </row>
    <row r="57" spans="1:7" s="197" customFormat="1" x14ac:dyDescent="0.25">
      <c r="A57" s="179"/>
      <c r="B57" s="179"/>
      <c r="C57" s="179"/>
      <c r="D57" s="179"/>
      <c r="E57" s="206"/>
      <c r="F57" s="179"/>
      <c r="G57" s="200"/>
    </row>
    <row r="58" spans="1:7" s="197" customFormat="1" x14ac:dyDescent="0.25">
      <c r="A58" s="179"/>
      <c r="B58" s="179"/>
      <c r="C58" s="179"/>
      <c r="D58" s="179"/>
      <c r="E58" s="206"/>
      <c r="F58" s="179"/>
      <c r="G58" s="200"/>
    </row>
    <row r="59" spans="1:7" s="197" customFormat="1" x14ac:dyDescent="0.25">
      <c r="A59" s="179"/>
      <c r="B59" s="179"/>
      <c r="C59" s="179"/>
      <c r="D59" s="179"/>
      <c r="E59" s="206"/>
      <c r="F59" s="179"/>
      <c r="G59" s="200"/>
    </row>
    <row r="60" spans="1:7" s="197" customFormat="1" x14ac:dyDescent="0.25">
      <c r="A60" s="179"/>
      <c r="B60" s="179"/>
      <c r="C60" s="179"/>
      <c r="D60" s="179"/>
      <c r="E60" s="206"/>
      <c r="F60" s="179"/>
      <c r="G60" s="200"/>
    </row>
    <row r="61" spans="1:7" s="197" customFormat="1" x14ac:dyDescent="0.25">
      <c r="A61" s="179"/>
      <c r="B61" s="179"/>
      <c r="C61" s="179"/>
      <c r="D61" s="179"/>
      <c r="E61" s="206"/>
      <c r="F61" s="179"/>
      <c r="G61" s="200"/>
    </row>
    <row r="62" spans="1:7" s="197" customFormat="1" x14ac:dyDescent="0.25">
      <c r="A62" s="179"/>
      <c r="B62" s="179"/>
      <c r="C62" s="179"/>
      <c r="D62" s="179"/>
      <c r="E62" s="206"/>
      <c r="F62" s="179"/>
      <c r="G62" s="200"/>
    </row>
    <row r="63" spans="1:7" s="197" customFormat="1" x14ac:dyDescent="0.25">
      <c r="A63" s="179"/>
      <c r="B63" s="179"/>
      <c r="C63" s="179"/>
      <c r="D63" s="179"/>
      <c r="E63" s="206"/>
      <c r="F63" s="179"/>
      <c r="G63" s="200"/>
    </row>
    <row r="64" spans="1:7" x14ac:dyDescent="0.25">
      <c r="A64" s="476" t="str">
        <f>'C1. Tööjõukulud'!A214:F214</f>
        <v>Aruandlusperioodi 01/05/2022 - 31/12/2022 kulud kokku</v>
      </c>
      <c r="B64" s="477"/>
      <c r="C64" s="477"/>
      <c r="D64" s="477"/>
      <c r="E64" s="477"/>
      <c r="F64" s="478"/>
      <c r="G64" s="233">
        <f>SUM(G47:G63)</f>
        <v>0</v>
      </c>
    </row>
    <row r="65" spans="1:7" x14ac:dyDescent="0.25">
      <c r="A65" s="473" t="s">
        <v>60</v>
      </c>
      <c r="B65" s="473"/>
      <c r="C65" s="473"/>
      <c r="D65" s="190"/>
      <c r="E65" s="190"/>
      <c r="F65" s="190"/>
      <c r="G65" s="233">
        <f>G10+G28+G46+G64</f>
        <v>1215.5999999999999</v>
      </c>
    </row>
  </sheetData>
  <sheetProtection formatCells="0" formatColumns="0" formatRows="0" insertColumns="0" insertRows="0" deleteColumns="0" deleteRows="0" selectLockedCells="1"/>
  <mergeCells count="7">
    <mergeCell ref="A65:C65"/>
    <mergeCell ref="B3:F3"/>
    <mergeCell ref="G3:G4"/>
    <mergeCell ref="A10:F10"/>
    <mergeCell ref="A28:F28"/>
    <mergeCell ref="A46:F46"/>
    <mergeCell ref="A64:F64"/>
  </mergeCells>
  <pageMargins left="0.7" right="0.7" top="0.75" bottom="0.75" header="0.3" footer="0.3"/>
  <pageSetup paperSize="9" orientation="portrait" verticalDpi="0" r:id="rId1"/>
  <ignoredErrors>
    <ignoredError sqref="D9"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tint="0.39997558519241921"/>
  </sheetPr>
  <dimension ref="A1:M787"/>
  <sheetViews>
    <sheetView tabSelected="1" zoomScaleNormal="100" workbookViewId="0">
      <pane ySplit="4" topLeftCell="A412" activePane="bottomLeft" state="frozen"/>
      <selection pane="bottomLeft" activeCell="N420" sqref="N420"/>
    </sheetView>
  </sheetViews>
  <sheetFormatPr defaultColWidth="9.140625" defaultRowHeight="15" x14ac:dyDescent="0.25"/>
  <cols>
    <col min="1" max="1" width="11.28515625" style="107" bestFit="1" customWidth="1"/>
    <col min="2" max="2" width="24.28515625" style="107" customWidth="1"/>
    <col min="3" max="3" width="27.42578125" style="243" customWidth="1"/>
    <col min="4" max="4" width="16.7109375" style="243" customWidth="1"/>
    <col min="5" max="5" width="15.7109375" style="243" customWidth="1"/>
    <col min="6" max="6" width="22.42578125" style="107" customWidth="1"/>
    <col min="7" max="7" width="15.28515625" style="259" customWidth="1"/>
    <col min="8" max="8" width="0" style="107" hidden="1" customWidth="1"/>
    <col min="9" max="9" width="13.42578125" style="107" hidden="1" customWidth="1"/>
    <col min="10" max="16384" width="9.140625" style="107"/>
  </cols>
  <sheetData>
    <row r="1" spans="1:10" x14ac:dyDescent="0.25">
      <c r="A1" s="191" t="s">
        <v>120</v>
      </c>
      <c r="B1" s="191"/>
    </row>
    <row r="2" spans="1:10" x14ac:dyDescent="0.25">
      <c r="A2" s="192" t="s">
        <v>111</v>
      </c>
    </row>
    <row r="3" spans="1:10" x14ac:dyDescent="0.25">
      <c r="A3" s="190"/>
      <c r="B3" s="474" t="s">
        <v>755</v>
      </c>
      <c r="C3" s="474"/>
      <c r="D3" s="474"/>
      <c r="E3" s="474"/>
      <c r="F3" s="474"/>
      <c r="G3" s="483" t="s">
        <v>14</v>
      </c>
    </row>
    <row r="4" spans="1:10" ht="29.25" x14ac:dyDescent="0.25">
      <c r="A4" s="193" t="s">
        <v>1</v>
      </c>
      <c r="B4" s="176" t="s">
        <v>47</v>
      </c>
      <c r="C4" s="194" t="s">
        <v>48</v>
      </c>
      <c r="D4" s="194" t="s">
        <v>49</v>
      </c>
      <c r="E4" s="194" t="s">
        <v>50</v>
      </c>
      <c r="F4" s="176" t="s">
        <v>51</v>
      </c>
      <c r="G4" s="483"/>
      <c r="H4" s="107" t="s">
        <v>339</v>
      </c>
      <c r="I4" s="107" t="s">
        <v>340</v>
      </c>
    </row>
    <row r="5" spans="1:10" s="197" customFormat="1" x14ac:dyDescent="0.25">
      <c r="A5" s="195" t="s">
        <v>90</v>
      </c>
      <c r="B5" s="195"/>
      <c r="C5" s="196"/>
      <c r="D5" s="196"/>
      <c r="E5" s="248"/>
      <c r="F5" s="177"/>
      <c r="G5" s="260"/>
    </row>
    <row r="6" spans="1:10" s="197" customFormat="1" x14ac:dyDescent="0.25">
      <c r="A6" s="195" t="s">
        <v>101</v>
      </c>
      <c r="B6" s="195"/>
      <c r="C6" s="196"/>
      <c r="D6" s="196"/>
      <c r="E6" s="248"/>
      <c r="F6" s="177"/>
      <c r="G6" s="260"/>
    </row>
    <row r="7" spans="1:10" s="197" customFormat="1" ht="60" x14ac:dyDescent="0.25">
      <c r="A7" s="195" t="s">
        <v>95</v>
      </c>
      <c r="B7" s="195" t="s">
        <v>106</v>
      </c>
      <c r="C7" s="196" t="s">
        <v>103</v>
      </c>
      <c r="D7" s="196" t="s">
        <v>102</v>
      </c>
      <c r="E7" s="248">
        <v>42415</v>
      </c>
      <c r="F7" s="178" t="s">
        <v>110</v>
      </c>
      <c r="G7" s="260"/>
    </row>
    <row r="8" spans="1:10" s="197" customFormat="1" x14ac:dyDescent="0.25">
      <c r="A8" s="195" t="s">
        <v>104</v>
      </c>
      <c r="B8" s="195"/>
      <c r="C8" s="196"/>
      <c r="D8" s="196"/>
      <c r="E8" s="196"/>
      <c r="F8" s="177"/>
      <c r="G8" s="260"/>
    </row>
    <row r="9" spans="1:10" s="197" customFormat="1" ht="60" x14ac:dyDescent="0.25">
      <c r="A9" s="195" t="s">
        <v>105</v>
      </c>
      <c r="B9" s="195" t="s">
        <v>107</v>
      </c>
      <c r="C9" s="196" t="s">
        <v>103</v>
      </c>
      <c r="D9" s="198" t="s">
        <v>108</v>
      </c>
      <c r="E9" s="248">
        <v>42421</v>
      </c>
      <c r="F9" s="178" t="s">
        <v>109</v>
      </c>
      <c r="G9" s="260"/>
    </row>
    <row r="10" spans="1:10" s="197" customFormat="1" x14ac:dyDescent="0.25">
      <c r="A10" s="179"/>
      <c r="B10" s="179"/>
      <c r="C10" s="199"/>
      <c r="D10" s="199"/>
      <c r="E10" s="199"/>
      <c r="F10" s="179"/>
      <c r="G10" s="261"/>
    </row>
    <row r="11" spans="1:10" s="197" customFormat="1" x14ac:dyDescent="0.25">
      <c r="A11" s="201" t="s">
        <v>175</v>
      </c>
      <c r="B11" s="202" t="s">
        <v>246</v>
      </c>
      <c r="C11" s="203"/>
      <c r="D11" s="203"/>
      <c r="E11" s="203"/>
      <c r="F11" s="180"/>
      <c r="G11" s="262"/>
    </row>
    <row r="12" spans="1:10" s="204" customFormat="1" x14ac:dyDescent="0.25">
      <c r="A12" s="490" t="s">
        <v>685</v>
      </c>
      <c r="B12" s="491"/>
      <c r="C12" s="491"/>
      <c r="D12" s="491"/>
      <c r="E12" s="491"/>
      <c r="F12" s="491"/>
      <c r="G12" s="492"/>
    </row>
    <row r="13" spans="1:10" s="197" customFormat="1" x14ac:dyDescent="0.25">
      <c r="A13" s="179" t="s">
        <v>684</v>
      </c>
      <c r="B13" s="179" t="s">
        <v>324</v>
      </c>
      <c r="C13" s="199" t="s">
        <v>405</v>
      </c>
      <c r="D13" s="205">
        <v>202004</v>
      </c>
      <c r="E13" s="249">
        <v>43951</v>
      </c>
      <c r="F13" s="179" t="s">
        <v>97</v>
      </c>
      <c r="G13" s="261">
        <v>640</v>
      </c>
    </row>
    <row r="14" spans="1:10" s="197" customFormat="1" ht="30" x14ac:dyDescent="0.25">
      <c r="A14" s="179" t="s">
        <v>686</v>
      </c>
      <c r="B14" s="179" t="s">
        <v>324</v>
      </c>
      <c r="C14" s="199" t="s">
        <v>405</v>
      </c>
      <c r="D14" s="205">
        <v>202004</v>
      </c>
      <c r="E14" s="249">
        <v>43951</v>
      </c>
      <c r="F14" s="181" t="s">
        <v>98</v>
      </c>
      <c r="G14" s="261">
        <f>5.12+211.2</f>
        <v>216.32</v>
      </c>
    </row>
    <row r="15" spans="1:10" s="207" customFormat="1" x14ac:dyDescent="0.25">
      <c r="A15" s="490" t="s">
        <v>687</v>
      </c>
      <c r="B15" s="491"/>
      <c r="C15" s="491"/>
      <c r="D15" s="491"/>
      <c r="E15" s="491"/>
      <c r="F15" s="491"/>
      <c r="G15" s="492"/>
      <c r="H15" s="197"/>
      <c r="I15" s="197"/>
      <c r="J15" s="197"/>
    </row>
    <row r="16" spans="1:10" s="208" customFormat="1" x14ac:dyDescent="0.25">
      <c r="A16" s="206" t="s">
        <v>688</v>
      </c>
      <c r="B16" s="179" t="s">
        <v>324</v>
      </c>
      <c r="C16" s="199" t="s">
        <v>415</v>
      </c>
      <c r="D16" s="205">
        <v>202005</v>
      </c>
      <c r="E16" s="249">
        <v>43982</v>
      </c>
      <c r="F16" s="179" t="s">
        <v>97</v>
      </c>
      <c r="G16" s="261">
        <v>640</v>
      </c>
      <c r="H16" s="197"/>
      <c r="I16" s="197"/>
      <c r="J16" s="197"/>
    </row>
    <row r="17" spans="1:10" s="197" customFormat="1" ht="30" x14ac:dyDescent="0.25">
      <c r="A17" s="206" t="s">
        <v>689</v>
      </c>
      <c r="B17" s="179" t="s">
        <v>324</v>
      </c>
      <c r="C17" s="199" t="s">
        <v>415</v>
      </c>
      <c r="D17" s="205">
        <v>202005</v>
      </c>
      <c r="E17" s="249">
        <v>43982</v>
      </c>
      <c r="F17" s="181" t="s">
        <v>98</v>
      </c>
      <c r="G17" s="261">
        <v>216.32</v>
      </c>
    </row>
    <row r="18" spans="1:10" s="197" customFormat="1" x14ac:dyDescent="0.25">
      <c r="A18" s="490" t="s">
        <v>690</v>
      </c>
      <c r="B18" s="491"/>
      <c r="C18" s="491"/>
      <c r="D18" s="491"/>
      <c r="E18" s="491"/>
      <c r="F18" s="491"/>
      <c r="G18" s="492"/>
    </row>
    <row r="19" spans="1:10" s="208" customFormat="1" x14ac:dyDescent="0.25">
      <c r="A19" s="206" t="s">
        <v>691</v>
      </c>
      <c r="B19" s="179" t="s">
        <v>324</v>
      </c>
      <c r="C19" s="199" t="s">
        <v>424</v>
      </c>
      <c r="D19" s="205">
        <v>202006</v>
      </c>
      <c r="E19" s="249">
        <v>44012</v>
      </c>
      <c r="F19" s="179" t="s">
        <v>97</v>
      </c>
      <c r="G19" s="261">
        <v>800</v>
      </c>
      <c r="H19" s="197"/>
      <c r="I19" s="197"/>
      <c r="J19" s="197"/>
    </row>
    <row r="20" spans="1:10" s="208" customFormat="1" ht="30" x14ac:dyDescent="0.25">
      <c r="A20" s="206" t="s">
        <v>692</v>
      </c>
      <c r="B20" s="179" t="s">
        <v>324</v>
      </c>
      <c r="C20" s="199" t="s">
        <v>424</v>
      </c>
      <c r="D20" s="205">
        <v>202006</v>
      </c>
      <c r="E20" s="249">
        <v>44012</v>
      </c>
      <c r="F20" s="181" t="s">
        <v>98</v>
      </c>
      <c r="G20" s="261">
        <v>270.39999999999998</v>
      </c>
      <c r="H20" s="197"/>
      <c r="I20" s="197"/>
      <c r="J20" s="197"/>
    </row>
    <row r="21" spans="1:10" s="208" customFormat="1" x14ac:dyDescent="0.25">
      <c r="A21" s="490" t="s">
        <v>693</v>
      </c>
      <c r="B21" s="491"/>
      <c r="C21" s="491"/>
      <c r="D21" s="491"/>
      <c r="E21" s="491"/>
      <c r="F21" s="491"/>
      <c r="G21" s="492"/>
      <c r="H21" s="197"/>
      <c r="I21" s="197"/>
      <c r="J21" s="197"/>
    </row>
    <row r="22" spans="1:10" s="197" customFormat="1" x14ac:dyDescent="0.25">
      <c r="A22" s="206" t="s">
        <v>694</v>
      </c>
      <c r="B22" s="179" t="s">
        <v>324</v>
      </c>
      <c r="C22" s="199" t="s">
        <v>433</v>
      </c>
      <c r="D22" s="205">
        <v>202007</v>
      </c>
      <c r="E22" s="249">
        <v>44043</v>
      </c>
      <c r="F22" s="179" t="s">
        <v>97</v>
      </c>
      <c r="G22" s="261">
        <v>800</v>
      </c>
    </row>
    <row r="23" spans="1:10" s="197" customFormat="1" ht="30" x14ac:dyDescent="0.25">
      <c r="A23" s="206" t="s">
        <v>695</v>
      </c>
      <c r="B23" s="179" t="s">
        <v>324</v>
      </c>
      <c r="C23" s="199" t="s">
        <v>433</v>
      </c>
      <c r="D23" s="205">
        <v>202007</v>
      </c>
      <c r="E23" s="249">
        <v>44043</v>
      </c>
      <c r="F23" s="181" t="s">
        <v>98</v>
      </c>
      <c r="G23" s="261">
        <v>270.39999999999998</v>
      </c>
    </row>
    <row r="24" spans="1:10" s="208" customFormat="1" x14ac:dyDescent="0.25">
      <c r="A24" s="490" t="s">
        <v>696</v>
      </c>
      <c r="B24" s="491"/>
      <c r="C24" s="491"/>
      <c r="D24" s="491"/>
      <c r="E24" s="491"/>
      <c r="F24" s="491"/>
      <c r="G24" s="492"/>
      <c r="H24" s="197"/>
      <c r="I24" s="197"/>
      <c r="J24" s="197"/>
    </row>
    <row r="25" spans="1:10" s="197" customFormat="1" x14ac:dyDescent="0.25">
      <c r="A25" s="206" t="s">
        <v>697</v>
      </c>
      <c r="B25" s="179" t="s">
        <v>324</v>
      </c>
      <c r="C25" s="199" t="s">
        <v>441</v>
      </c>
      <c r="D25" s="205">
        <v>202008</v>
      </c>
      <c r="E25" s="249">
        <v>44074</v>
      </c>
      <c r="F25" s="179" t="s">
        <v>97</v>
      </c>
      <c r="G25" s="261">
        <v>800</v>
      </c>
    </row>
    <row r="26" spans="1:10" s="197" customFormat="1" ht="30" x14ac:dyDescent="0.25">
      <c r="A26" s="206" t="s">
        <v>698</v>
      </c>
      <c r="B26" s="179" t="s">
        <v>324</v>
      </c>
      <c r="C26" s="199" t="s">
        <v>441</v>
      </c>
      <c r="D26" s="205">
        <v>202008</v>
      </c>
      <c r="E26" s="249">
        <v>44074</v>
      </c>
      <c r="F26" s="181" t="s">
        <v>98</v>
      </c>
      <c r="G26" s="261">
        <v>270.39999999999998</v>
      </c>
    </row>
    <row r="27" spans="1:10" s="208" customFormat="1" x14ac:dyDescent="0.25">
      <c r="A27" s="490" t="s">
        <v>699</v>
      </c>
      <c r="B27" s="491"/>
      <c r="C27" s="491"/>
      <c r="D27" s="491"/>
      <c r="E27" s="491"/>
      <c r="F27" s="491"/>
      <c r="G27" s="492"/>
      <c r="H27" s="197"/>
      <c r="I27" s="197"/>
      <c r="J27" s="197"/>
    </row>
    <row r="28" spans="1:10" s="197" customFormat="1" x14ac:dyDescent="0.25">
      <c r="A28" s="206" t="s">
        <v>700</v>
      </c>
      <c r="B28" s="179" t="s">
        <v>324</v>
      </c>
      <c r="C28" s="199" t="s">
        <v>451</v>
      </c>
      <c r="D28" s="205">
        <v>202009</v>
      </c>
      <c r="E28" s="249">
        <v>44104</v>
      </c>
      <c r="F28" s="179" t="s">
        <v>97</v>
      </c>
      <c r="G28" s="261">
        <v>800</v>
      </c>
    </row>
    <row r="29" spans="1:10" s="197" customFormat="1" ht="30" x14ac:dyDescent="0.25">
      <c r="A29" s="206" t="s">
        <v>701</v>
      </c>
      <c r="B29" s="179" t="s">
        <v>324</v>
      </c>
      <c r="C29" s="199" t="s">
        <v>451</v>
      </c>
      <c r="D29" s="205">
        <v>202009</v>
      </c>
      <c r="E29" s="249">
        <v>44104</v>
      </c>
      <c r="F29" s="181" t="s">
        <v>98</v>
      </c>
      <c r="G29" s="261">
        <v>270.39999999999998</v>
      </c>
    </row>
    <row r="30" spans="1:10" s="208" customFormat="1" x14ac:dyDescent="0.25">
      <c r="A30" s="490" t="s">
        <v>702</v>
      </c>
      <c r="B30" s="491"/>
      <c r="C30" s="491"/>
      <c r="D30" s="491"/>
      <c r="E30" s="491"/>
      <c r="F30" s="491"/>
      <c r="G30" s="492"/>
      <c r="H30" s="197"/>
      <c r="I30" s="197"/>
      <c r="J30" s="197"/>
    </row>
    <row r="31" spans="1:10" s="197" customFormat="1" x14ac:dyDescent="0.25">
      <c r="A31" s="206" t="s">
        <v>703</v>
      </c>
      <c r="B31" s="179" t="s">
        <v>324</v>
      </c>
      <c r="C31" s="199" t="s">
        <v>460</v>
      </c>
      <c r="D31" s="205">
        <v>202010</v>
      </c>
      <c r="E31" s="249">
        <v>44135</v>
      </c>
      <c r="F31" s="179" t="s">
        <v>97</v>
      </c>
      <c r="G31" s="261">
        <v>800</v>
      </c>
    </row>
    <row r="32" spans="1:10" s="197" customFormat="1" ht="30" x14ac:dyDescent="0.25">
      <c r="A32" s="206" t="s">
        <v>704</v>
      </c>
      <c r="B32" s="179" t="s">
        <v>324</v>
      </c>
      <c r="C32" s="199" t="s">
        <v>460</v>
      </c>
      <c r="D32" s="205">
        <v>202010</v>
      </c>
      <c r="E32" s="249">
        <v>44135</v>
      </c>
      <c r="F32" s="181" t="s">
        <v>98</v>
      </c>
      <c r="G32" s="261">
        <v>270.39999999999998</v>
      </c>
    </row>
    <row r="33" spans="1:10" s="208" customFormat="1" x14ac:dyDescent="0.25">
      <c r="A33" s="490" t="s">
        <v>705</v>
      </c>
      <c r="B33" s="491"/>
      <c r="C33" s="491"/>
      <c r="D33" s="491"/>
      <c r="E33" s="491"/>
      <c r="F33" s="491"/>
      <c r="G33" s="492"/>
      <c r="H33" s="197"/>
      <c r="I33" s="197"/>
      <c r="J33" s="197"/>
    </row>
    <row r="34" spans="1:10" s="197" customFormat="1" x14ac:dyDescent="0.25">
      <c r="A34" s="206" t="s">
        <v>706</v>
      </c>
      <c r="B34" s="179" t="s">
        <v>324</v>
      </c>
      <c r="C34" s="199" t="s">
        <v>708</v>
      </c>
      <c r="D34" s="205">
        <v>202011</v>
      </c>
      <c r="E34" s="249">
        <v>44165</v>
      </c>
      <c r="F34" s="179" t="s">
        <v>97</v>
      </c>
      <c r="G34" s="261">
        <v>800</v>
      </c>
    </row>
    <row r="35" spans="1:10" s="197" customFormat="1" ht="30" x14ac:dyDescent="0.25">
      <c r="A35" s="206" t="s">
        <v>707</v>
      </c>
      <c r="B35" s="179" t="s">
        <v>324</v>
      </c>
      <c r="C35" s="199" t="s">
        <v>708</v>
      </c>
      <c r="D35" s="205">
        <v>202011</v>
      </c>
      <c r="E35" s="249">
        <v>44165</v>
      </c>
      <c r="F35" s="181" t="s">
        <v>98</v>
      </c>
      <c r="G35" s="261">
        <v>270.39999999999998</v>
      </c>
    </row>
    <row r="36" spans="1:10" s="208" customFormat="1" x14ac:dyDescent="0.25">
      <c r="A36" s="490" t="s">
        <v>709</v>
      </c>
      <c r="B36" s="491"/>
      <c r="C36" s="491"/>
      <c r="D36" s="491"/>
      <c r="E36" s="491"/>
      <c r="F36" s="491"/>
      <c r="G36" s="492"/>
      <c r="H36" s="197"/>
      <c r="I36" s="197"/>
      <c r="J36" s="197"/>
    </row>
    <row r="37" spans="1:10" s="197" customFormat="1" x14ac:dyDescent="0.25">
      <c r="A37" s="206" t="s">
        <v>710</v>
      </c>
      <c r="B37" s="179" t="s">
        <v>324</v>
      </c>
      <c r="C37" s="199" t="s">
        <v>712</v>
      </c>
      <c r="D37" s="205">
        <v>202012</v>
      </c>
      <c r="E37" s="249">
        <v>44196</v>
      </c>
      <c r="F37" s="179" t="s">
        <v>97</v>
      </c>
      <c r="G37" s="261">
        <v>800</v>
      </c>
    </row>
    <row r="38" spans="1:10" s="197" customFormat="1" ht="30" x14ac:dyDescent="0.25">
      <c r="A38" s="206" t="s">
        <v>711</v>
      </c>
      <c r="B38" s="179" t="s">
        <v>324</v>
      </c>
      <c r="C38" s="199" t="s">
        <v>712</v>
      </c>
      <c r="D38" s="205">
        <v>202012</v>
      </c>
      <c r="E38" s="249">
        <v>44196</v>
      </c>
      <c r="F38" s="181" t="s">
        <v>98</v>
      </c>
      <c r="G38" s="261">
        <v>270.39999999999998</v>
      </c>
    </row>
    <row r="39" spans="1:10" s="208" customFormat="1" x14ac:dyDescent="0.25">
      <c r="A39" s="201" t="s">
        <v>176</v>
      </c>
      <c r="B39" s="202" t="s">
        <v>149</v>
      </c>
      <c r="C39" s="203"/>
      <c r="D39" s="203"/>
      <c r="E39" s="203"/>
      <c r="F39" s="180"/>
      <c r="G39" s="262"/>
      <c r="H39" s="197"/>
      <c r="I39" s="197"/>
      <c r="J39" s="197"/>
    </row>
    <row r="40" spans="1:10" s="208" customFormat="1" x14ac:dyDescent="0.25">
      <c r="A40" s="480" t="s">
        <v>466</v>
      </c>
      <c r="B40" s="481"/>
      <c r="C40" s="481"/>
      <c r="D40" s="481"/>
      <c r="E40" s="481"/>
      <c r="F40" s="481"/>
      <c r="G40" s="482"/>
      <c r="H40" s="197"/>
      <c r="I40" s="197"/>
      <c r="J40" s="197"/>
    </row>
    <row r="41" spans="1:10" s="208" customFormat="1" x14ac:dyDescent="0.25">
      <c r="A41" s="209" t="s">
        <v>467</v>
      </c>
      <c r="B41" s="184" t="s">
        <v>324</v>
      </c>
      <c r="C41" s="199" t="s">
        <v>433</v>
      </c>
      <c r="D41" s="210" t="s">
        <v>468</v>
      </c>
      <c r="E41" s="245">
        <v>44043</v>
      </c>
      <c r="F41" s="182" t="s">
        <v>97</v>
      </c>
      <c r="G41" s="263">
        <v>183.75</v>
      </c>
    </row>
    <row r="42" spans="1:10" s="208" customFormat="1" ht="30" x14ac:dyDescent="0.25">
      <c r="A42" s="211" t="s">
        <v>469</v>
      </c>
      <c r="B42" s="208" t="s">
        <v>324</v>
      </c>
      <c r="C42" s="199" t="s">
        <v>433</v>
      </c>
      <c r="D42" s="210" t="s">
        <v>468</v>
      </c>
      <c r="E42" s="245">
        <v>44043</v>
      </c>
      <c r="F42" s="182" t="s">
        <v>98</v>
      </c>
      <c r="G42" s="263">
        <f>1.47+60.64</f>
        <v>62.11</v>
      </c>
    </row>
    <row r="43" spans="1:10" s="197" customFormat="1" x14ac:dyDescent="0.25">
      <c r="A43" s="480" t="s">
        <v>470</v>
      </c>
      <c r="B43" s="481"/>
      <c r="C43" s="481"/>
      <c r="D43" s="481"/>
      <c r="E43" s="481"/>
      <c r="F43" s="481"/>
      <c r="G43" s="482"/>
      <c r="H43" s="208"/>
      <c r="I43" s="208"/>
      <c r="J43" s="208"/>
    </row>
    <row r="44" spans="1:10" s="208" customFormat="1" x14ac:dyDescent="0.25">
      <c r="A44" s="209" t="s">
        <v>472</v>
      </c>
      <c r="B44" s="184" t="s">
        <v>324</v>
      </c>
      <c r="C44" s="199" t="s">
        <v>441</v>
      </c>
      <c r="D44" s="210" t="s">
        <v>471</v>
      </c>
      <c r="E44" s="245">
        <v>44074</v>
      </c>
      <c r="F44" s="182" t="s">
        <v>97</v>
      </c>
      <c r="G44" s="263">
        <v>60</v>
      </c>
      <c r="H44" s="197"/>
      <c r="I44" s="197"/>
      <c r="J44" s="197"/>
    </row>
    <row r="45" spans="1:10" s="208" customFormat="1" ht="30" x14ac:dyDescent="0.25">
      <c r="A45" s="209" t="s">
        <v>473</v>
      </c>
      <c r="B45" s="208" t="s">
        <v>324</v>
      </c>
      <c r="C45" s="199" t="s">
        <v>441</v>
      </c>
      <c r="D45" s="210" t="s">
        <v>471</v>
      </c>
      <c r="E45" s="245">
        <v>44074</v>
      </c>
      <c r="F45" s="182" t="s">
        <v>98</v>
      </c>
      <c r="G45" s="263">
        <f>0.48+19.8</f>
        <v>20.28</v>
      </c>
      <c r="H45" s="197"/>
      <c r="I45" s="197"/>
      <c r="J45" s="197"/>
    </row>
    <row r="46" spans="1:10" s="208" customFormat="1" x14ac:dyDescent="0.25">
      <c r="A46" s="480" t="s">
        <v>474</v>
      </c>
      <c r="B46" s="481"/>
      <c r="C46" s="481"/>
      <c r="D46" s="481"/>
      <c r="E46" s="481"/>
      <c r="F46" s="481"/>
      <c r="G46" s="482"/>
      <c r="H46" s="197"/>
      <c r="I46" s="197"/>
      <c r="J46" s="197"/>
    </row>
    <row r="47" spans="1:10" s="208" customFormat="1" x14ac:dyDescent="0.25">
      <c r="A47" s="209" t="s">
        <v>475</v>
      </c>
      <c r="B47" s="184" t="s">
        <v>324</v>
      </c>
      <c r="C47" s="199" t="s">
        <v>451</v>
      </c>
      <c r="D47" s="210" t="s">
        <v>476</v>
      </c>
      <c r="E47" s="245">
        <v>44104</v>
      </c>
      <c r="F47" s="182" t="s">
        <v>97</v>
      </c>
      <c r="G47" s="263">
        <v>202.5</v>
      </c>
    </row>
    <row r="48" spans="1:10" s="208" customFormat="1" ht="30" x14ac:dyDescent="0.25">
      <c r="A48" s="209"/>
      <c r="B48" s="184" t="s">
        <v>324</v>
      </c>
      <c r="C48" s="199" t="s">
        <v>451</v>
      </c>
      <c r="D48" s="210" t="s">
        <v>476</v>
      </c>
      <c r="E48" s="245">
        <v>44104</v>
      </c>
      <c r="F48" s="182" t="s">
        <v>98</v>
      </c>
      <c r="G48" s="264">
        <f>1.62+66.84</f>
        <v>68.460000000000008</v>
      </c>
    </row>
    <row r="49" spans="1:10" s="208" customFormat="1" x14ac:dyDescent="0.25">
      <c r="A49" s="484" t="s">
        <v>477</v>
      </c>
      <c r="B49" s="485"/>
      <c r="C49" s="485"/>
      <c r="D49" s="485"/>
      <c r="E49" s="485"/>
      <c r="F49" s="485"/>
      <c r="G49" s="486"/>
    </row>
    <row r="50" spans="1:10" s="208" customFormat="1" x14ac:dyDescent="0.25">
      <c r="A50" s="209" t="s">
        <v>478</v>
      </c>
      <c r="B50" s="184" t="s">
        <v>324</v>
      </c>
      <c r="C50" s="199" t="s">
        <v>451</v>
      </c>
      <c r="D50" s="210" t="s">
        <v>476</v>
      </c>
      <c r="E50" s="245">
        <v>44104</v>
      </c>
      <c r="F50" s="182" t="s">
        <v>97</v>
      </c>
      <c r="G50" s="263">
        <v>105</v>
      </c>
    </row>
    <row r="51" spans="1:10" s="208" customFormat="1" ht="30" x14ac:dyDescent="0.25">
      <c r="A51" s="209" t="s">
        <v>479</v>
      </c>
      <c r="B51" s="208" t="s">
        <v>324</v>
      </c>
      <c r="C51" s="199" t="s">
        <v>451</v>
      </c>
      <c r="D51" s="210" t="s">
        <v>476</v>
      </c>
      <c r="E51" s="245">
        <v>44104</v>
      </c>
      <c r="F51" s="182" t="s">
        <v>98</v>
      </c>
      <c r="G51" s="264">
        <f>0.84+34.65</f>
        <v>35.49</v>
      </c>
    </row>
    <row r="52" spans="1:10" s="197" customFormat="1" x14ac:dyDescent="0.25">
      <c r="A52" s="480" t="s">
        <v>480</v>
      </c>
      <c r="B52" s="481"/>
      <c r="C52" s="481"/>
      <c r="D52" s="481"/>
      <c r="E52" s="481"/>
      <c r="F52" s="481"/>
      <c r="G52" s="482"/>
    </row>
    <row r="53" spans="1:10" s="208" customFormat="1" x14ac:dyDescent="0.25">
      <c r="A53" s="209" t="s">
        <v>481</v>
      </c>
      <c r="B53" s="184" t="s">
        <v>324</v>
      </c>
      <c r="C53" s="199" t="s">
        <v>460</v>
      </c>
      <c r="D53" s="210" t="s">
        <v>482</v>
      </c>
      <c r="E53" s="245">
        <v>44134</v>
      </c>
      <c r="F53" s="182" t="s">
        <v>97</v>
      </c>
      <c r="G53" s="263">
        <v>225</v>
      </c>
    </row>
    <row r="54" spans="1:10" s="208" customFormat="1" ht="30" x14ac:dyDescent="0.25">
      <c r="A54" s="209" t="s">
        <v>483</v>
      </c>
      <c r="B54" s="208" t="s">
        <v>324</v>
      </c>
      <c r="C54" s="199" t="s">
        <v>460</v>
      </c>
      <c r="D54" s="210" t="s">
        <v>482</v>
      </c>
      <c r="E54" s="245">
        <v>44134</v>
      </c>
      <c r="F54" s="182" t="s">
        <v>98</v>
      </c>
      <c r="G54" s="264">
        <f>1.8+74.25</f>
        <v>76.05</v>
      </c>
    </row>
    <row r="55" spans="1:10" s="208" customFormat="1" x14ac:dyDescent="0.25">
      <c r="A55" s="480" t="s">
        <v>484</v>
      </c>
      <c r="B55" s="481"/>
      <c r="C55" s="481"/>
      <c r="D55" s="481"/>
      <c r="E55" s="481"/>
      <c r="F55" s="481"/>
      <c r="G55" s="482"/>
    </row>
    <row r="56" spans="1:10" s="208" customFormat="1" x14ac:dyDescent="0.25">
      <c r="A56" s="209" t="s">
        <v>485</v>
      </c>
      <c r="B56" s="208" t="s">
        <v>324</v>
      </c>
      <c r="C56" s="199" t="s">
        <v>708</v>
      </c>
      <c r="D56" s="210" t="s">
        <v>487</v>
      </c>
      <c r="E56" s="245">
        <v>44165</v>
      </c>
      <c r="F56" s="182" t="s">
        <v>97</v>
      </c>
      <c r="G56" s="263">
        <v>420</v>
      </c>
    </row>
    <row r="57" spans="1:10" s="197" customFormat="1" ht="30" x14ac:dyDescent="0.25">
      <c r="A57" s="209" t="s">
        <v>486</v>
      </c>
      <c r="B57" s="212" t="s">
        <v>324</v>
      </c>
      <c r="C57" s="199" t="s">
        <v>708</v>
      </c>
      <c r="D57" s="210" t="s">
        <v>487</v>
      </c>
      <c r="E57" s="245">
        <v>44165</v>
      </c>
      <c r="F57" s="182" t="s">
        <v>98</v>
      </c>
      <c r="G57" s="263">
        <f>3.36+138.6</f>
        <v>141.96</v>
      </c>
      <c r="H57" s="208"/>
      <c r="I57" s="208"/>
      <c r="J57" s="208"/>
    </row>
    <row r="58" spans="1:10" s="148" customFormat="1" x14ac:dyDescent="0.25">
      <c r="A58" s="484" t="s">
        <v>488</v>
      </c>
      <c r="B58" s="485"/>
      <c r="C58" s="485"/>
      <c r="D58" s="485"/>
      <c r="E58" s="485"/>
      <c r="F58" s="485"/>
      <c r="G58" s="486"/>
      <c r="H58" s="208"/>
      <c r="I58" s="208"/>
      <c r="J58" s="208"/>
    </row>
    <row r="59" spans="1:10" s="208" customFormat="1" x14ac:dyDescent="0.25">
      <c r="A59" s="209" t="s">
        <v>489</v>
      </c>
      <c r="B59" s="208" t="s">
        <v>324</v>
      </c>
      <c r="C59" s="199" t="s">
        <v>708</v>
      </c>
      <c r="D59" s="210" t="s">
        <v>487</v>
      </c>
      <c r="E59" s="245">
        <v>44165</v>
      </c>
      <c r="F59" s="182" t="s">
        <v>97</v>
      </c>
      <c r="G59" s="263">
        <v>75</v>
      </c>
    </row>
    <row r="60" spans="1:10" s="208" customFormat="1" ht="30" x14ac:dyDescent="0.25">
      <c r="A60" s="209" t="s">
        <v>490</v>
      </c>
      <c r="B60" s="208" t="s">
        <v>324</v>
      </c>
      <c r="C60" s="199" t="s">
        <v>708</v>
      </c>
      <c r="D60" s="210" t="s">
        <v>487</v>
      </c>
      <c r="E60" s="245">
        <v>44165</v>
      </c>
      <c r="F60" s="182" t="s">
        <v>98</v>
      </c>
      <c r="G60" s="263">
        <f>0.6+24.75</f>
        <v>25.35</v>
      </c>
    </row>
    <row r="61" spans="1:10" s="208" customFormat="1" x14ac:dyDescent="0.25">
      <c r="A61" s="480" t="s">
        <v>491</v>
      </c>
      <c r="B61" s="481"/>
      <c r="C61" s="481"/>
      <c r="D61" s="481"/>
      <c r="E61" s="481"/>
      <c r="F61" s="481"/>
      <c r="G61" s="482"/>
      <c r="H61" s="197"/>
      <c r="I61" s="197"/>
      <c r="J61" s="197"/>
    </row>
    <row r="62" spans="1:10" s="208" customFormat="1" x14ac:dyDescent="0.25">
      <c r="A62" s="209" t="s">
        <v>492</v>
      </c>
      <c r="B62" s="184" t="s">
        <v>324</v>
      </c>
      <c r="C62" s="199" t="s">
        <v>712</v>
      </c>
      <c r="D62" s="210" t="s">
        <v>494</v>
      </c>
      <c r="E62" s="245">
        <v>44196</v>
      </c>
      <c r="F62" s="182" t="s">
        <v>97</v>
      </c>
      <c r="G62" s="263">
        <v>225</v>
      </c>
    </row>
    <row r="63" spans="1:10" s="208" customFormat="1" ht="30" x14ac:dyDescent="0.25">
      <c r="A63" s="209" t="s">
        <v>493</v>
      </c>
      <c r="B63" s="208" t="s">
        <v>324</v>
      </c>
      <c r="C63" s="199" t="s">
        <v>712</v>
      </c>
      <c r="D63" s="210" t="s">
        <v>494</v>
      </c>
      <c r="E63" s="245">
        <v>44196</v>
      </c>
      <c r="F63" s="182" t="s">
        <v>98</v>
      </c>
      <c r="G63" s="263">
        <f>1.8+74.25</f>
        <v>76.05</v>
      </c>
    </row>
    <row r="64" spans="1:10" s="208" customFormat="1" x14ac:dyDescent="0.25">
      <c r="A64" s="201" t="s">
        <v>177</v>
      </c>
      <c r="B64" s="202" t="s">
        <v>146</v>
      </c>
      <c r="C64" s="203"/>
      <c r="D64" s="203"/>
      <c r="E64" s="203"/>
      <c r="F64" s="180"/>
      <c r="G64" s="262"/>
    </row>
    <row r="65" spans="1:10" s="208" customFormat="1" x14ac:dyDescent="0.25">
      <c r="A65" s="211"/>
      <c r="B65" s="213"/>
      <c r="C65" s="199"/>
      <c r="D65" s="199"/>
      <c r="E65" s="199"/>
      <c r="F65" s="179"/>
      <c r="G65" s="261"/>
    </row>
    <row r="66" spans="1:10" s="208" customFormat="1" x14ac:dyDescent="0.25">
      <c r="A66" s="201" t="s">
        <v>178</v>
      </c>
      <c r="B66" s="202" t="s">
        <v>152</v>
      </c>
      <c r="C66" s="297"/>
      <c r="D66" s="203"/>
      <c r="E66" s="203"/>
      <c r="F66" s="180"/>
      <c r="G66" s="262"/>
      <c r="J66" s="197"/>
    </row>
    <row r="67" spans="1:10" s="208" customFormat="1" ht="75" x14ac:dyDescent="0.25">
      <c r="A67" s="184" t="s">
        <v>381</v>
      </c>
      <c r="B67" s="182" t="s">
        <v>205</v>
      </c>
      <c r="C67" s="214" t="s">
        <v>240</v>
      </c>
      <c r="D67" s="214" t="s">
        <v>239</v>
      </c>
      <c r="E67" s="245">
        <v>43924</v>
      </c>
      <c r="F67" s="146" t="s">
        <v>234</v>
      </c>
      <c r="G67" s="264">
        <v>34.99</v>
      </c>
      <c r="H67" s="208">
        <v>13</v>
      </c>
      <c r="I67" s="215">
        <v>43927</v>
      </c>
      <c r="J67" s="148"/>
    </row>
    <row r="68" spans="1:10" s="208" customFormat="1" ht="30" x14ac:dyDescent="0.25">
      <c r="A68" s="184" t="s">
        <v>382</v>
      </c>
      <c r="B68" s="182" t="s">
        <v>235</v>
      </c>
      <c r="C68" s="214" t="s">
        <v>236</v>
      </c>
      <c r="D68" s="214" t="s">
        <v>237</v>
      </c>
      <c r="E68" s="245">
        <v>43958</v>
      </c>
      <c r="F68" s="146" t="s">
        <v>238</v>
      </c>
      <c r="G68" s="264">
        <v>160</v>
      </c>
      <c r="H68" s="208">
        <v>54</v>
      </c>
      <c r="I68" s="215">
        <v>43962</v>
      </c>
    </row>
    <row r="69" spans="1:10" s="208" customFormat="1" ht="60" x14ac:dyDescent="0.25">
      <c r="A69" s="184" t="s">
        <v>383</v>
      </c>
      <c r="B69" s="182" t="s">
        <v>284</v>
      </c>
      <c r="C69" s="214" t="s">
        <v>236</v>
      </c>
      <c r="D69" s="216" t="s">
        <v>285</v>
      </c>
      <c r="E69" s="245">
        <v>43959</v>
      </c>
      <c r="F69" s="146" t="s">
        <v>296</v>
      </c>
      <c r="G69" s="264">
        <v>117.52</v>
      </c>
      <c r="I69" s="215">
        <v>43962</v>
      </c>
    </row>
    <row r="70" spans="1:10" s="208" customFormat="1" ht="30" x14ac:dyDescent="0.25">
      <c r="A70" s="184" t="s">
        <v>384</v>
      </c>
      <c r="B70" s="182" t="s">
        <v>247</v>
      </c>
      <c r="C70" s="214" t="s">
        <v>236</v>
      </c>
      <c r="D70" s="214" t="s">
        <v>248</v>
      </c>
      <c r="E70" s="245">
        <v>43971</v>
      </c>
      <c r="F70" s="146" t="s">
        <v>249</v>
      </c>
      <c r="G70" s="264">
        <v>501.4</v>
      </c>
      <c r="H70" s="208">
        <v>32</v>
      </c>
      <c r="I70" s="215">
        <v>43982</v>
      </c>
    </row>
    <row r="71" spans="1:10" s="208" customFormat="1" ht="60" x14ac:dyDescent="0.25">
      <c r="A71" s="184" t="s">
        <v>385</v>
      </c>
      <c r="B71" s="182" t="s">
        <v>284</v>
      </c>
      <c r="C71" s="214" t="s">
        <v>236</v>
      </c>
      <c r="D71" s="216" t="s">
        <v>286</v>
      </c>
      <c r="E71" s="245">
        <v>43990</v>
      </c>
      <c r="F71" s="146" t="s">
        <v>296</v>
      </c>
      <c r="G71" s="263">
        <v>83.94</v>
      </c>
      <c r="I71" s="215">
        <v>43990</v>
      </c>
    </row>
    <row r="72" spans="1:10" s="197" customFormat="1" ht="30" x14ac:dyDescent="0.25">
      <c r="A72" s="255" t="s">
        <v>386</v>
      </c>
      <c r="B72" s="182" t="s">
        <v>259</v>
      </c>
      <c r="C72" s="214" t="s">
        <v>236</v>
      </c>
      <c r="D72" s="214" t="s">
        <v>260</v>
      </c>
      <c r="E72" s="245">
        <v>44000</v>
      </c>
      <c r="F72" s="146" t="s">
        <v>261</v>
      </c>
      <c r="G72" s="264">
        <v>207.79</v>
      </c>
      <c r="H72" s="148">
        <v>90</v>
      </c>
      <c r="I72" s="150">
        <v>44006</v>
      </c>
      <c r="J72" s="208"/>
    </row>
    <row r="73" spans="1:10" s="197" customFormat="1" ht="60" x14ac:dyDescent="0.25">
      <c r="A73" s="184" t="s">
        <v>387</v>
      </c>
      <c r="B73" s="182" t="s">
        <v>284</v>
      </c>
      <c r="C73" s="214" t="s">
        <v>236</v>
      </c>
      <c r="D73" s="216" t="s">
        <v>287</v>
      </c>
      <c r="E73" s="245">
        <v>44020</v>
      </c>
      <c r="F73" s="146" t="s">
        <v>296</v>
      </c>
      <c r="G73" s="264">
        <v>67.150000000000006</v>
      </c>
      <c r="H73" s="208"/>
      <c r="I73" s="215">
        <v>44020</v>
      </c>
      <c r="J73" s="208"/>
    </row>
    <row r="74" spans="1:10" s="197" customFormat="1" ht="45" x14ac:dyDescent="0.25">
      <c r="A74" s="184" t="s">
        <v>388</v>
      </c>
      <c r="B74" s="182" t="s">
        <v>205</v>
      </c>
      <c r="C74" s="214" t="s">
        <v>240</v>
      </c>
      <c r="D74" s="216" t="s">
        <v>790</v>
      </c>
      <c r="E74" s="245">
        <v>44049</v>
      </c>
      <c r="F74" s="182" t="s">
        <v>791</v>
      </c>
      <c r="G74" s="264">
        <v>22.4</v>
      </c>
      <c r="H74" s="208"/>
      <c r="I74" s="215"/>
      <c r="J74" s="208"/>
    </row>
    <row r="75" spans="1:10" s="197" customFormat="1" ht="60" x14ac:dyDescent="0.25">
      <c r="A75" s="184" t="s">
        <v>389</v>
      </c>
      <c r="B75" s="182" t="s">
        <v>284</v>
      </c>
      <c r="C75" s="214" t="s">
        <v>236</v>
      </c>
      <c r="D75" s="216" t="s">
        <v>288</v>
      </c>
      <c r="E75" s="245">
        <v>44051</v>
      </c>
      <c r="F75" s="146" t="s">
        <v>296</v>
      </c>
      <c r="G75" s="264">
        <v>83.94</v>
      </c>
      <c r="H75" s="208"/>
      <c r="I75" s="215">
        <v>44051</v>
      </c>
      <c r="J75" s="208"/>
    </row>
    <row r="76" spans="1:10" s="197" customFormat="1" ht="45" x14ac:dyDescent="0.25">
      <c r="A76" s="184" t="s">
        <v>390</v>
      </c>
      <c r="B76" s="182" t="s">
        <v>282</v>
      </c>
      <c r="C76" s="217" t="s">
        <v>236</v>
      </c>
      <c r="D76" s="217">
        <v>2005748</v>
      </c>
      <c r="E76" s="250">
        <v>44070</v>
      </c>
      <c r="F76" s="146" t="s">
        <v>283</v>
      </c>
      <c r="G76" s="264">
        <v>519.36</v>
      </c>
      <c r="H76" s="208">
        <v>245</v>
      </c>
      <c r="I76" s="215">
        <v>44074</v>
      </c>
      <c r="J76" s="208"/>
    </row>
    <row r="77" spans="1:10" s="197" customFormat="1" ht="60" x14ac:dyDescent="0.25">
      <c r="A77" s="184" t="s">
        <v>391</v>
      </c>
      <c r="B77" s="182" t="s">
        <v>284</v>
      </c>
      <c r="C77" s="214" t="s">
        <v>236</v>
      </c>
      <c r="D77" s="216" t="s">
        <v>297</v>
      </c>
      <c r="E77" s="245">
        <v>44082</v>
      </c>
      <c r="F77" s="146" t="s">
        <v>296</v>
      </c>
      <c r="G77" s="264">
        <v>100.73</v>
      </c>
      <c r="H77" s="208"/>
      <c r="I77" s="215">
        <v>44082</v>
      </c>
      <c r="J77" s="208"/>
    </row>
    <row r="78" spans="1:10" s="218" customFormat="1" x14ac:dyDescent="0.25">
      <c r="A78" s="184" t="s">
        <v>392</v>
      </c>
      <c r="B78" s="182" t="s">
        <v>299</v>
      </c>
      <c r="C78" s="214" t="s">
        <v>236</v>
      </c>
      <c r="D78" s="216" t="s">
        <v>300</v>
      </c>
      <c r="E78" s="245">
        <v>44082</v>
      </c>
      <c r="F78" s="146" t="s">
        <v>301</v>
      </c>
      <c r="G78" s="264">
        <v>111.18</v>
      </c>
      <c r="H78" s="208">
        <v>309</v>
      </c>
      <c r="I78" s="215">
        <v>44090</v>
      </c>
      <c r="J78" s="208"/>
    </row>
    <row r="79" spans="1:10" s="207" customFormat="1" x14ac:dyDescent="0.25">
      <c r="A79" s="184" t="s">
        <v>393</v>
      </c>
      <c r="B79" s="182" t="s">
        <v>247</v>
      </c>
      <c r="C79" s="214" t="s">
        <v>236</v>
      </c>
      <c r="D79" s="216" t="s">
        <v>307</v>
      </c>
      <c r="E79" s="245">
        <v>44088</v>
      </c>
      <c r="F79" s="146" t="s">
        <v>301</v>
      </c>
      <c r="G79" s="264">
        <v>359.92</v>
      </c>
      <c r="H79" s="208">
        <v>327</v>
      </c>
      <c r="I79" s="215">
        <v>44095</v>
      </c>
      <c r="J79" s="208"/>
    </row>
    <row r="80" spans="1:10" s="218" customFormat="1" x14ac:dyDescent="0.25">
      <c r="A80" s="219" t="s">
        <v>394</v>
      </c>
      <c r="B80" s="182" t="s">
        <v>312</v>
      </c>
      <c r="C80" s="214" t="s">
        <v>236</v>
      </c>
      <c r="D80" s="216" t="s">
        <v>313</v>
      </c>
      <c r="E80" s="245">
        <v>44098</v>
      </c>
      <c r="F80" s="146" t="s">
        <v>301</v>
      </c>
      <c r="G80" s="264">
        <v>125.34</v>
      </c>
      <c r="H80" s="208">
        <v>412</v>
      </c>
      <c r="I80" s="215">
        <v>44109</v>
      </c>
      <c r="J80" s="208"/>
    </row>
    <row r="81" spans="1:10" s="220" customFormat="1" x14ac:dyDescent="0.25">
      <c r="A81" s="184" t="s">
        <v>395</v>
      </c>
      <c r="B81" s="182" t="s">
        <v>315</v>
      </c>
      <c r="C81" s="214" t="s">
        <v>236</v>
      </c>
      <c r="D81" s="216" t="s">
        <v>316</v>
      </c>
      <c r="E81" s="245">
        <v>44104</v>
      </c>
      <c r="F81" s="146" t="s">
        <v>317</v>
      </c>
      <c r="G81" s="264">
        <v>88.5</v>
      </c>
      <c r="H81" s="208">
        <v>400</v>
      </c>
      <c r="I81" s="215">
        <v>44109</v>
      </c>
      <c r="J81" s="208"/>
    </row>
    <row r="82" spans="1:10" s="220" customFormat="1" ht="45" x14ac:dyDescent="0.25">
      <c r="A82" s="184" t="s">
        <v>396</v>
      </c>
      <c r="B82" s="182" t="s">
        <v>205</v>
      </c>
      <c r="C82" s="214" t="s">
        <v>253</v>
      </c>
      <c r="D82" s="216" t="s">
        <v>793</v>
      </c>
      <c r="E82" s="245">
        <v>44110</v>
      </c>
      <c r="F82" s="182" t="s">
        <v>791</v>
      </c>
      <c r="G82" s="264">
        <v>51.05</v>
      </c>
      <c r="H82" s="208"/>
      <c r="I82" s="215"/>
      <c r="J82" s="208"/>
    </row>
    <row r="83" spans="1:10" s="197" customFormat="1" ht="45" x14ac:dyDescent="0.25">
      <c r="A83" s="184" t="s">
        <v>397</v>
      </c>
      <c r="B83" s="182" t="s">
        <v>329</v>
      </c>
      <c r="C83" s="214" t="s">
        <v>236</v>
      </c>
      <c r="D83" s="216" t="s">
        <v>330</v>
      </c>
      <c r="E83" s="245">
        <v>44148</v>
      </c>
      <c r="F83" s="146" t="s">
        <v>331</v>
      </c>
      <c r="G83" s="264">
        <v>97.92</v>
      </c>
      <c r="H83" s="208">
        <v>591</v>
      </c>
      <c r="I83" s="215">
        <v>44158</v>
      </c>
    </row>
    <row r="84" spans="1:10" s="204" customFormat="1" ht="60" x14ac:dyDescent="0.25">
      <c r="A84" s="184" t="s">
        <v>398</v>
      </c>
      <c r="B84" s="182" t="s">
        <v>284</v>
      </c>
      <c r="C84" s="214" t="s">
        <v>236</v>
      </c>
      <c r="D84" s="216" t="s">
        <v>328</v>
      </c>
      <c r="E84" s="245">
        <v>44154</v>
      </c>
      <c r="F84" s="146" t="s">
        <v>296</v>
      </c>
      <c r="G84" s="264">
        <v>21.27</v>
      </c>
      <c r="H84" s="208"/>
      <c r="I84" s="215">
        <v>44156</v>
      </c>
      <c r="J84" s="197"/>
    </row>
    <row r="85" spans="1:10" s="197" customFormat="1" ht="45" x14ac:dyDescent="0.25">
      <c r="A85" s="184" t="s">
        <v>399</v>
      </c>
      <c r="B85" s="182" t="s">
        <v>205</v>
      </c>
      <c r="C85" s="214" t="s">
        <v>240</v>
      </c>
      <c r="D85" s="214" t="s">
        <v>332</v>
      </c>
      <c r="E85" s="245">
        <v>44162</v>
      </c>
      <c r="F85" s="182" t="s">
        <v>791</v>
      </c>
      <c r="G85" s="264">
        <v>60.52</v>
      </c>
      <c r="H85" s="208">
        <v>4222</v>
      </c>
      <c r="I85" s="215">
        <v>44164</v>
      </c>
    </row>
    <row r="86" spans="1:10" s="197" customFormat="1" ht="30" x14ac:dyDescent="0.25">
      <c r="A86" s="197" t="s">
        <v>789</v>
      </c>
      <c r="B86" s="182" t="s">
        <v>335</v>
      </c>
      <c r="C86" s="214" t="s">
        <v>236</v>
      </c>
      <c r="D86" s="216" t="s">
        <v>336</v>
      </c>
      <c r="E86" s="245">
        <v>44173</v>
      </c>
      <c r="F86" s="146" t="s">
        <v>338</v>
      </c>
      <c r="G86" s="264">
        <v>9.5500000000000007</v>
      </c>
      <c r="H86" s="208">
        <v>700</v>
      </c>
      <c r="I86" s="215">
        <v>44179</v>
      </c>
    </row>
    <row r="87" spans="1:10" s="197" customFormat="1" ht="30" x14ac:dyDescent="0.25">
      <c r="A87" s="197" t="s">
        <v>792</v>
      </c>
      <c r="B87" s="182" t="s">
        <v>335</v>
      </c>
      <c r="C87" s="214" t="s">
        <v>236</v>
      </c>
      <c r="D87" s="216" t="s">
        <v>337</v>
      </c>
      <c r="E87" s="245">
        <v>44175</v>
      </c>
      <c r="F87" s="146" t="s">
        <v>338</v>
      </c>
      <c r="G87" s="264">
        <v>10</v>
      </c>
      <c r="H87" s="208">
        <v>699</v>
      </c>
      <c r="I87" s="215">
        <v>44179</v>
      </c>
    </row>
    <row r="88" spans="1:10" s="204" customFormat="1" x14ac:dyDescent="0.25">
      <c r="A88" s="201" t="s">
        <v>233</v>
      </c>
      <c r="B88" s="202" t="s">
        <v>144</v>
      </c>
      <c r="C88" s="203"/>
      <c r="D88" s="203"/>
      <c r="E88" s="203"/>
      <c r="F88" s="180"/>
      <c r="G88" s="262"/>
    </row>
    <row r="89" spans="1:10" s="204" customFormat="1" ht="60" x14ac:dyDescent="0.25">
      <c r="A89" s="390" t="s">
        <v>400</v>
      </c>
      <c r="B89" s="182" t="s">
        <v>205</v>
      </c>
      <c r="C89" s="214" t="s">
        <v>240</v>
      </c>
      <c r="D89" s="214" t="s">
        <v>326</v>
      </c>
      <c r="E89" s="245">
        <v>44134</v>
      </c>
      <c r="F89" s="182" t="s">
        <v>327</v>
      </c>
      <c r="G89" s="264">
        <v>8.16</v>
      </c>
      <c r="H89" s="197"/>
      <c r="I89" s="197"/>
      <c r="J89" s="197"/>
    </row>
    <row r="90" spans="1:10" s="204" customFormat="1" x14ac:dyDescent="0.25">
      <c r="A90" s="225" t="s">
        <v>180</v>
      </c>
      <c r="B90" s="226" t="s">
        <v>157</v>
      </c>
      <c r="C90" s="203"/>
      <c r="D90" s="203"/>
      <c r="E90" s="251"/>
      <c r="F90" s="180"/>
      <c r="G90" s="262"/>
    </row>
    <row r="91" spans="1:10" s="186" customFormat="1" ht="45" x14ac:dyDescent="0.25">
      <c r="A91" s="316" t="s">
        <v>824</v>
      </c>
      <c r="B91" s="146" t="s">
        <v>826</v>
      </c>
      <c r="C91" s="317" t="s">
        <v>818</v>
      </c>
      <c r="D91" s="317" t="s">
        <v>819</v>
      </c>
      <c r="E91" s="256">
        <v>44082</v>
      </c>
      <c r="F91" s="146" t="s">
        <v>820</v>
      </c>
      <c r="G91" s="318">
        <v>70.209999999999994</v>
      </c>
      <c r="H91" s="314" t="s">
        <v>821</v>
      </c>
      <c r="I91" s="314"/>
      <c r="J91" s="197"/>
    </row>
    <row r="92" spans="1:10" s="224" customFormat="1" ht="45" x14ac:dyDescent="0.25">
      <c r="A92" s="316" t="s">
        <v>825</v>
      </c>
      <c r="B92" s="146" t="s">
        <v>826</v>
      </c>
      <c r="C92" s="317" t="s">
        <v>818</v>
      </c>
      <c r="D92" s="317" t="s">
        <v>822</v>
      </c>
      <c r="E92" s="256">
        <v>44134</v>
      </c>
      <c r="F92" s="146" t="s">
        <v>820</v>
      </c>
      <c r="G92" s="318">
        <v>42.97</v>
      </c>
      <c r="H92" s="314" t="s">
        <v>823</v>
      </c>
      <c r="I92" s="314"/>
      <c r="J92" s="208"/>
    </row>
    <row r="93" spans="1:10" s="187" customFormat="1" x14ac:dyDescent="0.25">
      <c r="A93" s="201" t="s">
        <v>182</v>
      </c>
      <c r="B93" s="202" t="s">
        <v>140</v>
      </c>
      <c r="C93" s="203"/>
      <c r="D93" s="203"/>
      <c r="E93" s="203"/>
      <c r="F93" s="180"/>
      <c r="G93" s="262"/>
      <c r="H93" s="197"/>
      <c r="I93" s="197"/>
      <c r="J93" s="197"/>
    </row>
    <row r="94" spans="1:10" s="224" customFormat="1" x14ac:dyDescent="0.25">
      <c r="A94" s="223"/>
      <c r="B94" s="221"/>
      <c r="C94" s="222"/>
      <c r="D94" s="222"/>
      <c r="E94" s="222"/>
      <c r="F94" s="183"/>
      <c r="G94" s="266"/>
      <c r="H94" s="204"/>
      <c r="I94" s="204"/>
      <c r="J94" s="204"/>
    </row>
    <row r="95" spans="1:10" s="224" customFormat="1" x14ac:dyDescent="0.25">
      <c r="A95" s="225" t="s">
        <v>183</v>
      </c>
      <c r="B95" s="226" t="s">
        <v>141</v>
      </c>
      <c r="C95" s="203"/>
      <c r="D95" s="203"/>
      <c r="E95" s="251"/>
      <c r="F95" s="180"/>
      <c r="G95" s="262"/>
      <c r="H95" s="204"/>
      <c r="I95" s="204"/>
      <c r="J95" s="204"/>
    </row>
    <row r="96" spans="1:10" s="188" customFormat="1" x14ac:dyDescent="0.25">
      <c r="A96" s="184" t="s">
        <v>401</v>
      </c>
      <c r="B96" s="182" t="s">
        <v>241</v>
      </c>
      <c r="C96" s="214" t="s">
        <v>236</v>
      </c>
      <c r="D96" s="214" t="s">
        <v>242</v>
      </c>
      <c r="E96" s="245">
        <v>43957</v>
      </c>
      <c r="F96" s="184" t="s">
        <v>243</v>
      </c>
      <c r="G96" s="264">
        <v>35</v>
      </c>
      <c r="H96" s="204"/>
      <c r="I96" s="204"/>
      <c r="J96" s="204"/>
    </row>
    <row r="97" spans="1:10" s="204" customFormat="1" x14ac:dyDescent="0.25">
      <c r="A97" s="225" t="s">
        <v>184</v>
      </c>
      <c r="B97" s="229" t="s">
        <v>148</v>
      </c>
      <c r="C97" s="203"/>
      <c r="D97" s="203"/>
      <c r="E97" s="251"/>
      <c r="F97" s="180"/>
      <c r="G97" s="262"/>
    </row>
    <row r="98" spans="1:10" s="186" customFormat="1" ht="14.25" x14ac:dyDescent="0.2">
      <c r="A98" s="487" t="s">
        <v>495</v>
      </c>
      <c r="B98" s="488"/>
      <c r="C98" s="488"/>
      <c r="D98" s="488"/>
      <c r="E98" s="488"/>
      <c r="F98" s="488"/>
      <c r="G98" s="489"/>
    </row>
    <row r="99" spans="1:10" s="204" customFormat="1" x14ac:dyDescent="0.25">
      <c r="A99" s="228" t="s">
        <v>496</v>
      </c>
      <c r="B99" s="257" t="s">
        <v>324</v>
      </c>
      <c r="C99" s="199" t="s">
        <v>415</v>
      </c>
      <c r="D99" s="210" t="s">
        <v>501</v>
      </c>
      <c r="E99" s="245">
        <v>43980</v>
      </c>
      <c r="F99" s="185" t="s">
        <v>97</v>
      </c>
      <c r="G99" s="263">
        <v>418</v>
      </c>
      <c r="H99" s="224"/>
      <c r="I99" s="224"/>
      <c r="J99" s="224"/>
    </row>
    <row r="100" spans="1:10" s="204" customFormat="1" ht="30" x14ac:dyDescent="0.25">
      <c r="A100" s="230" t="s">
        <v>497</v>
      </c>
      <c r="B100" s="257" t="s">
        <v>324</v>
      </c>
      <c r="C100" s="199" t="s">
        <v>415</v>
      </c>
      <c r="D100" s="210" t="s">
        <v>501</v>
      </c>
      <c r="E100" s="245">
        <v>43980</v>
      </c>
      <c r="F100" s="185" t="s">
        <v>98</v>
      </c>
      <c r="G100" s="263">
        <v>141.28</v>
      </c>
      <c r="H100" s="224"/>
      <c r="I100" s="224"/>
      <c r="J100" s="224"/>
    </row>
    <row r="101" spans="1:10" s="186" customFormat="1" ht="14.25" x14ac:dyDescent="0.2">
      <c r="A101" s="231" t="s">
        <v>498</v>
      </c>
      <c r="C101" s="252"/>
      <c r="D101" s="252"/>
      <c r="E101" s="252"/>
      <c r="G101" s="267"/>
      <c r="H101" s="187"/>
      <c r="I101" s="187"/>
      <c r="J101" s="187"/>
    </row>
    <row r="102" spans="1:10" s="204" customFormat="1" x14ac:dyDescent="0.25">
      <c r="A102" s="228" t="s">
        <v>499</v>
      </c>
      <c r="B102" s="258" t="s">
        <v>324</v>
      </c>
      <c r="C102" s="199" t="s">
        <v>415</v>
      </c>
      <c r="D102" s="210" t="s">
        <v>501</v>
      </c>
      <c r="E102" s="245">
        <v>43980</v>
      </c>
      <c r="F102" s="182" t="s">
        <v>97</v>
      </c>
      <c r="G102" s="263">
        <v>760</v>
      </c>
      <c r="H102" s="224"/>
      <c r="I102" s="224"/>
      <c r="J102" s="224"/>
    </row>
    <row r="103" spans="1:10" s="204" customFormat="1" ht="30" x14ac:dyDescent="0.25">
      <c r="A103" s="228" t="s">
        <v>500</v>
      </c>
      <c r="B103" s="258" t="s">
        <v>324</v>
      </c>
      <c r="C103" s="199" t="s">
        <v>415</v>
      </c>
      <c r="D103" s="210" t="s">
        <v>501</v>
      </c>
      <c r="E103" s="245">
        <v>43980</v>
      </c>
      <c r="F103" s="182" t="s">
        <v>98</v>
      </c>
      <c r="G103" s="263">
        <f>6.08+250.8</f>
        <v>256.88</v>
      </c>
      <c r="H103" s="224"/>
      <c r="I103" s="224"/>
      <c r="J103" s="224"/>
    </row>
    <row r="104" spans="1:10" s="186" customFormat="1" x14ac:dyDescent="0.25">
      <c r="A104" s="232" t="s">
        <v>502</v>
      </c>
      <c r="B104" s="187"/>
      <c r="C104" s="253"/>
      <c r="D104" s="253"/>
      <c r="E104" s="253"/>
      <c r="F104" s="187"/>
      <c r="G104" s="268"/>
      <c r="H104" s="188"/>
      <c r="I104" s="188"/>
      <c r="J104" s="188"/>
    </row>
    <row r="105" spans="1:10" s="204" customFormat="1" x14ac:dyDescent="0.25">
      <c r="A105" s="228" t="s">
        <v>503</v>
      </c>
      <c r="B105" s="258" t="s">
        <v>324</v>
      </c>
      <c r="C105" s="199" t="s">
        <v>415</v>
      </c>
      <c r="D105" s="210" t="s">
        <v>501</v>
      </c>
      <c r="E105" s="245">
        <v>43980</v>
      </c>
      <c r="F105" s="182" t="s">
        <v>97</v>
      </c>
      <c r="G105" s="263">
        <v>152</v>
      </c>
    </row>
    <row r="106" spans="1:10" s="204" customFormat="1" ht="30" x14ac:dyDescent="0.25">
      <c r="A106" s="228" t="s">
        <v>504</v>
      </c>
      <c r="B106" s="258" t="s">
        <v>324</v>
      </c>
      <c r="C106" s="199" t="s">
        <v>415</v>
      </c>
      <c r="D106" s="210" t="s">
        <v>501</v>
      </c>
      <c r="E106" s="245">
        <v>43980</v>
      </c>
      <c r="F106" s="182" t="s">
        <v>98</v>
      </c>
      <c r="G106" s="263">
        <f>1.22+50.16</f>
        <v>51.379999999999995</v>
      </c>
    </row>
    <row r="107" spans="1:10" s="186" customFormat="1" x14ac:dyDescent="0.25">
      <c r="A107" s="232" t="s">
        <v>505</v>
      </c>
      <c r="B107" s="188"/>
      <c r="C107" s="254"/>
      <c r="D107" s="254"/>
      <c r="E107" s="254"/>
      <c r="F107" s="188"/>
      <c r="G107" s="269"/>
    </row>
    <row r="108" spans="1:10" s="224" customFormat="1" x14ac:dyDescent="0.25">
      <c r="A108" s="230" t="s">
        <v>506</v>
      </c>
      <c r="B108" s="258" t="s">
        <v>324</v>
      </c>
      <c r="C108" s="199" t="s">
        <v>415</v>
      </c>
      <c r="D108" s="210" t="s">
        <v>501</v>
      </c>
      <c r="E108" s="245">
        <v>43980</v>
      </c>
      <c r="F108" s="182" t="s">
        <v>97</v>
      </c>
      <c r="G108" s="263">
        <v>152</v>
      </c>
      <c r="H108" s="204"/>
      <c r="I108" s="204"/>
      <c r="J108" s="204"/>
    </row>
    <row r="109" spans="1:10" s="224" customFormat="1" ht="30" x14ac:dyDescent="0.25">
      <c r="A109" s="230" t="s">
        <v>507</v>
      </c>
      <c r="B109" s="258" t="s">
        <v>324</v>
      </c>
      <c r="C109" s="199" t="s">
        <v>415</v>
      </c>
      <c r="D109" s="210" t="s">
        <v>501</v>
      </c>
      <c r="E109" s="245">
        <v>43980</v>
      </c>
      <c r="F109" s="182" t="s">
        <v>98</v>
      </c>
      <c r="G109" s="263">
        <f>1.22+50.16</f>
        <v>51.379999999999995</v>
      </c>
      <c r="H109" s="204"/>
      <c r="I109" s="204"/>
      <c r="J109" s="204"/>
    </row>
    <row r="110" spans="1:10" s="186" customFormat="1" ht="14.25" x14ac:dyDescent="0.2">
      <c r="A110" s="231" t="s">
        <v>508</v>
      </c>
      <c r="C110" s="252"/>
      <c r="D110" s="252"/>
      <c r="E110" s="252"/>
      <c r="G110" s="267"/>
    </row>
    <row r="111" spans="1:10" s="224" customFormat="1" x14ac:dyDescent="0.25">
      <c r="A111" s="230" t="s">
        <v>509</v>
      </c>
      <c r="B111" s="258" t="s">
        <v>324</v>
      </c>
      <c r="C111" s="199" t="s">
        <v>415</v>
      </c>
      <c r="D111" s="210" t="s">
        <v>501</v>
      </c>
      <c r="E111" s="245">
        <v>43980</v>
      </c>
      <c r="F111" s="182" t="s">
        <v>97</v>
      </c>
      <c r="G111" s="263">
        <v>266</v>
      </c>
      <c r="H111" s="204"/>
      <c r="I111" s="204"/>
      <c r="J111" s="204"/>
    </row>
    <row r="112" spans="1:10" s="224" customFormat="1" ht="30" x14ac:dyDescent="0.25">
      <c r="A112" s="230" t="s">
        <v>510</v>
      </c>
      <c r="B112" s="258" t="s">
        <v>324</v>
      </c>
      <c r="C112" s="199" t="s">
        <v>415</v>
      </c>
      <c r="D112" s="210" t="s">
        <v>501</v>
      </c>
      <c r="E112" s="245">
        <v>43980</v>
      </c>
      <c r="F112" s="182" t="s">
        <v>98</v>
      </c>
      <c r="G112" s="263">
        <f>2.13+87.78</f>
        <v>89.91</v>
      </c>
      <c r="H112" s="204"/>
      <c r="I112" s="204"/>
      <c r="J112" s="204"/>
    </row>
    <row r="113" spans="1:10" s="187" customFormat="1" ht="14.25" x14ac:dyDescent="0.2">
      <c r="A113" s="231" t="s">
        <v>512</v>
      </c>
      <c r="B113" s="186"/>
      <c r="C113" s="252"/>
      <c r="D113" s="252"/>
      <c r="E113" s="252"/>
      <c r="F113" s="186"/>
      <c r="G113" s="267"/>
      <c r="H113" s="186"/>
      <c r="I113" s="186"/>
      <c r="J113" s="186"/>
    </row>
    <row r="114" spans="1:10" s="204" customFormat="1" x14ac:dyDescent="0.25">
      <c r="A114" s="230" t="s">
        <v>513</v>
      </c>
      <c r="B114" s="258" t="s">
        <v>324</v>
      </c>
      <c r="C114" s="214" t="s">
        <v>741</v>
      </c>
      <c r="D114" s="210" t="s">
        <v>501</v>
      </c>
      <c r="E114" s="245">
        <v>43980</v>
      </c>
      <c r="F114" s="182" t="s">
        <v>97</v>
      </c>
      <c r="G114" s="263">
        <v>304</v>
      </c>
    </row>
    <row r="115" spans="1:10" s="204" customFormat="1" ht="30" x14ac:dyDescent="0.25">
      <c r="A115" s="230" t="s">
        <v>511</v>
      </c>
      <c r="B115" s="258" t="s">
        <v>324</v>
      </c>
      <c r="C115" s="214" t="s">
        <v>741</v>
      </c>
      <c r="D115" s="210" t="s">
        <v>501</v>
      </c>
      <c r="E115" s="245">
        <v>43980</v>
      </c>
      <c r="F115" s="182" t="s">
        <v>98</v>
      </c>
      <c r="G115" s="263">
        <f>2.43+100.32</f>
        <v>102.75</v>
      </c>
    </row>
    <row r="116" spans="1:10" s="186" customFormat="1" ht="14.25" x14ac:dyDescent="0.2">
      <c r="A116" s="231" t="s">
        <v>514</v>
      </c>
      <c r="C116" s="252"/>
      <c r="D116" s="252"/>
      <c r="E116" s="252"/>
      <c r="G116" s="267"/>
    </row>
    <row r="117" spans="1:10" s="204" customFormat="1" x14ac:dyDescent="0.25">
      <c r="A117" s="230" t="s">
        <v>515</v>
      </c>
      <c r="B117" s="258" t="s">
        <v>324</v>
      </c>
      <c r="C117" s="214" t="s">
        <v>741</v>
      </c>
      <c r="D117" s="210" t="s">
        <v>501</v>
      </c>
      <c r="E117" s="245">
        <v>43980</v>
      </c>
      <c r="F117" s="182" t="s">
        <v>97</v>
      </c>
      <c r="G117" s="263">
        <v>266</v>
      </c>
      <c r="H117" s="224"/>
      <c r="I117" s="224"/>
      <c r="J117" s="224"/>
    </row>
    <row r="118" spans="1:10" s="204" customFormat="1" ht="30" x14ac:dyDescent="0.25">
      <c r="A118" s="230" t="s">
        <v>516</v>
      </c>
      <c r="B118" s="258" t="s">
        <v>324</v>
      </c>
      <c r="C118" s="214" t="s">
        <v>741</v>
      </c>
      <c r="D118" s="210" t="s">
        <v>501</v>
      </c>
      <c r="E118" s="245">
        <v>43980</v>
      </c>
      <c r="F118" s="182" t="s">
        <v>98</v>
      </c>
      <c r="G118" s="263">
        <v>89.91</v>
      </c>
      <c r="H118" s="224"/>
      <c r="I118" s="224"/>
      <c r="J118" s="224"/>
    </row>
    <row r="119" spans="1:10" s="186" customFormat="1" ht="14.25" x14ac:dyDescent="0.2">
      <c r="A119" s="231" t="s">
        <v>517</v>
      </c>
      <c r="C119" s="252"/>
      <c r="D119" s="252"/>
      <c r="E119" s="252"/>
      <c r="G119" s="267"/>
    </row>
    <row r="120" spans="1:10" s="204" customFormat="1" x14ac:dyDescent="0.25">
      <c r="A120" s="228" t="s">
        <v>518</v>
      </c>
      <c r="B120" s="258" t="s">
        <v>324</v>
      </c>
      <c r="C120" s="214" t="s">
        <v>742</v>
      </c>
      <c r="D120" s="210" t="s">
        <v>520</v>
      </c>
      <c r="E120" s="245">
        <v>44012</v>
      </c>
      <c r="F120" s="182" t="s">
        <v>97</v>
      </c>
      <c r="G120" s="263">
        <v>380</v>
      </c>
      <c r="H120" s="224"/>
      <c r="I120" s="224"/>
      <c r="J120" s="224"/>
    </row>
    <row r="121" spans="1:10" s="204" customFormat="1" ht="30" x14ac:dyDescent="0.25">
      <c r="A121" s="228" t="s">
        <v>519</v>
      </c>
      <c r="B121" s="258" t="s">
        <v>324</v>
      </c>
      <c r="C121" s="214" t="s">
        <v>742</v>
      </c>
      <c r="D121" s="210" t="s">
        <v>520</v>
      </c>
      <c r="E121" s="245">
        <v>44012</v>
      </c>
      <c r="F121" s="182" t="s">
        <v>98</v>
      </c>
      <c r="G121" s="263">
        <f>3.04+125.4</f>
        <v>128.44</v>
      </c>
      <c r="H121" s="224"/>
      <c r="I121" s="224"/>
      <c r="J121" s="224"/>
    </row>
    <row r="122" spans="1:10" s="186" customFormat="1" ht="14.25" x14ac:dyDescent="0.2">
      <c r="A122" s="231" t="s">
        <v>521</v>
      </c>
      <c r="C122" s="252"/>
      <c r="D122" s="252"/>
      <c r="E122" s="252"/>
      <c r="G122" s="267"/>
      <c r="H122" s="187"/>
      <c r="I122" s="187"/>
      <c r="J122" s="187"/>
    </row>
    <row r="123" spans="1:10" s="224" customFormat="1" x14ac:dyDescent="0.25">
      <c r="A123" s="228" t="s">
        <v>522</v>
      </c>
      <c r="B123" s="258" t="s">
        <v>324</v>
      </c>
      <c r="C123" s="214" t="s">
        <v>742</v>
      </c>
      <c r="D123" s="210" t="s">
        <v>520</v>
      </c>
      <c r="E123" s="245">
        <v>44012</v>
      </c>
      <c r="F123" s="182" t="s">
        <v>97</v>
      </c>
      <c r="G123" s="263">
        <v>646</v>
      </c>
      <c r="H123" s="204"/>
      <c r="I123" s="204"/>
      <c r="J123" s="204"/>
    </row>
    <row r="124" spans="1:10" s="224" customFormat="1" ht="30" x14ac:dyDescent="0.25">
      <c r="A124" s="228" t="s">
        <v>523</v>
      </c>
      <c r="B124" s="258" t="s">
        <v>324</v>
      </c>
      <c r="C124" s="214" t="s">
        <v>742</v>
      </c>
      <c r="D124" s="210" t="s">
        <v>520</v>
      </c>
      <c r="E124" s="245">
        <v>44012</v>
      </c>
      <c r="F124" s="182" t="s">
        <v>98</v>
      </c>
      <c r="G124" s="263">
        <f>5.17+213.18</f>
        <v>218.35</v>
      </c>
      <c r="H124" s="204"/>
      <c r="I124" s="204"/>
      <c r="J124" s="204"/>
    </row>
    <row r="125" spans="1:10" s="186" customFormat="1" ht="14.25" x14ac:dyDescent="0.2">
      <c r="A125" s="232" t="s">
        <v>524</v>
      </c>
      <c r="B125" s="187"/>
      <c r="C125" s="253"/>
      <c r="D125" s="253"/>
      <c r="E125" s="253"/>
      <c r="F125" s="187"/>
      <c r="G125" s="268"/>
    </row>
    <row r="126" spans="1:10" s="224" customFormat="1" x14ac:dyDescent="0.25">
      <c r="A126" s="230" t="s">
        <v>525</v>
      </c>
      <c r="B126" s="258" t="s">
        <v>324</v>
      </c>
      <c r="C126" s="214" t="s">
        <v>742</v>
      </c>
      <c r="D126" s="210" t="s">
        <v>520</v>
      </c>
      <c r="E126" s="245">
        <v>44012</v>
      </c>
      <c r="F126" s="182" t="s">
        <v>97</v>
      </c>
      <c r="G126" s="263">
        <v>228</v>
      </c>
      <c r="H126" s="204"/>
      <c r="I126" s="204"/>
      <c r="J126" s="204"/>
    </row>
    <row r="127" spans="1:10" s="204" customFormat="1" ht="30" x14ac:dyDescent="0.25">
      <c r="A127" s="230" t="s">
        <v>526</v>
      </c>
      <c r="B127" s="258" t="s">
        <v>324</v>
      </c>
      <c r="C127" s="214" t="s">
        <v>742</v>
      </c>
      <c r="D127" s="210" t="s">
        <v>520</v>
      </c>
      <c r="E127" s="245">
        <v>44012</v>
      </c>
      <c r="F127" s="182" t="s">
        <v>98</v>
      </c>
      <c r="G127" s="263">
        <f>1.82+75.24</f>
        <v>77.059999999999988</v>
      </c>
    </row>
    <row r="128" spans="1:10" s="186" customFormat="1" ht="14.25" x14ac:dyDescent="0.2">
      <c r="A128" s="231" t="s">
        <v>621</v>
      </c>
      <c r="C128" s="252"/>
      <c r="D128" s="252"/>
      <c r="E128" s="252"/>
      <c r="G128" s="267"/>
    </row>
    <row r="129" spans="1:10" s="204" customFormat="1" x14ac:dyDescent="0.25">
      <c r="A129" s="230" t="s">
        <v>527</v>
      </c>
      <c r="B129" s="258" t="s">
        <v>324</v>
      </c>
      <c r="C129" s="214" t="s">
        <v>742</v>
      </c>
      <c r="D129" s="210" t="s">
        <v>520</v>
      </c>
      <c r="E129" s="245">
        <v>44012</v>
      </c>
      <c r="F129" s="182" t="s">
        <v>97</v>
      </c>
      <c r="G129" s="263">
        <v>380</v>
      </c>
    </row>
    <row r="130" spans="1:10" s="204" customFormat="1" ht="30" x14ac:dyDescent="0.25">
      <c r="A130" s="230" t="s">
        <v>528</v>
      </c>
      <c r="B130" s="258" t="s">
        <v>324</v>
      </c>
      <c r="C130" s="214" t="s">
        <v>742</v>
      </c>
      <c r="D130" s="210" t="s">
        <v>520</v>
      </c>
      <c r="E130" s="245">
        <v>44012</v>
      </c>
      <c r="F130" s="182" t="s">
        <v>98</v>
      </c>
      <c r="G130" s="263">
        <f>3.04+125.4</f>
        <v>128.44</v>
      </c>
    </row>
    <row r="131" spans="1:10" s="186" customFormat="1" ht="14.25" x14ac:dyDescent="0.2">
      <c r="A131" s="231" t="s">
        <v>529</v>
      </c>
      <c r="C131" s="252"/>
      <c r="D131" s="252"/>
      <c r="E131" s="252"/>
      <c r="G131" s="267"/>
    </row>
    <row r="132" spans="1:10" s="224" customFormat="1" x14ac:dyDescent="0.25">
      <c r="A132" s="230" t="s">
        <v>530</v>
      </c>
      <c r="B132" s="258" t="s">
        <v>324</v>
      </c>
      <c r="C132" s="214" t="s">
        <v>742</v>
      </c>
      <c r="D132" s="210" t="s">
        <v>520</v>
      </c>
      <c r="E132" s="245">
        <v>44012</v>
      </c>
      <c r="F132" s="182" t="s">
        <v>97</v>
      </c>
      <c r="G132" s="263">
        <v>266</v>
      </c>
    </row>
    <row r="133" spans="1:10" s="224" customFormat="1" ht="30" x14ac:dyDescent="0.25">
      <c r="A133" s="230" t="s">
        <v>531</v>
      </c>
      <c r="B133" s="258" t="s">
        <v>324</v>
      </c>
      <c r="C133" s="214" t="s">
        <v>742</v>
      </c>
      <c r="D133" s="210" t="s">
        <v>520</v>
      </c>
      <c r="E133" s="245">
        <v>44012</v>
      </c>
      <c r="F133" s="182" t="s">
        <v>98</v>
      </c>
      <c r="G133" s="263">
        <f>2.13+87.78</f>
        <v>89.91</v>
      </c>
    </row>
    <row r="134" spans="1:10" s="187" customFormat="1" ht="14.25" x14ac:dyDescent="0.2">
      <c r="A134" s="231" t="s">
        <v>532</v>
      </c>
      <c r="B134" s="186"/>
      <c r="C134" s="252"/>
      <c r="D134" s="252"/>
      <c r="E134" s="252"/>
      <c r="F134" s="186"/>
      <c r="G134" s="267"/>
      <c r="H134" s="186"/>
      <c r="I134" s="186"/>
      <c r="J134" s="186"/>
    </row>
    <row r="135" spans="1:10" s="224" customFormat="1" x14ac:dyDescent="0.25">
      <c r="A135" s="228" t="s">
        <v>533</v>
      </c>
      <c r="B135" s="258" t="s">
        <v>324</v>
      </c>
      <c r="C135" s="214" t="s">
        <v>742</v>
      </c>
      <c r="D135" s="210" t="s">
        <v>520</v>
      </c>
      <c r="E135" s="245">
        <v>44012</v>
      </c>
      <c r="F135" s="182" t="s">
        <v>97</v>
      </c>
      <c r="G135" s="263">
        <v>266</v>
      </c>
    </row>
    <row r="136" spans="1:10" s="224" customFormat="1" ht="30" x14ac:dyDescent="0.25">
      <c r="A136" s="228" t="s">
        <v>534</v>
      </c>
      <c r="B136" s="258" t="s">
        <v>324</v>
      </c>
      <c r="C136" s="214" t="s">
        <v>742</v>
      </c>
      <c r="D136" s="210" t="s">
        <v>520</v>
      </c>
      <c r="E136" s="245">
        <v>44012</v>
      </c>
      <c r="F136" s="182" t="s">
        <v>98</v>
      </c>
      <c r="G136" s="263">
        <v>89.91</v>
      </c>
      <c r="H136" s="204"/>
      <c r="I136" s="204"/>
      <c r="J136" s="204"/>
    </row>
    <row r="137" spans="1:10" s="186" customFormat="1" ht="14.25" x14ac:dyDescent="0.2">
      <c r="A137" s="231" t="s">
        <v>535</v>
      </c>
      <c r="C137" s="252"/>
      <c r="D137" s="252"/>
      <c r="E137" s="252"/>
      <c r="G137" s="267"/>
    </row>
    <row r="138" spans="1:10" s="204" customFormat="1" x14ac:dyDescent="0.25">
      <c r="A138" s="228" t="s">
        <v>536</v>
      </c>
      <c r="B138" s="258" t="s">
        <v>324</v>
      </c>
      <c r="C138" s="214" t="s">
        <v>742</v>
      </c>
      <c r="D138" s="210" t="s">
        <v>520</v>
      </c>
      <c r="E138" s="245">
        <v>44012</v>
      </c>
      <c r="F138" s="182" t="s">
        <v>97</v>
      </c>
      <c r="G138" s="263">
        <v>380</v>
      </c>
    </row>
    <row r="139" spans="1:10" s="204" customFormat="1" ht="30" x14ac:dyDescent="0.25">
      <c r="A139" s="230" t="s">
        <v>537</v>
      </c>
      <c r="B139" s="258" t="s">
        <v>324</v>
      </c>
      <c r="C139" s="214" t="s">
        <v>742</v>
      </c>
      <c r="D139" s="210" t="s">
        <v>520</v>
      </c>
      <c r="E139" s="245">
        <v>44012</v>
      </c>
      <c r="F139" s="182" t="s">
        <v>98</v>
      </c>
      <c r="G139" s="270">
        <v>128.44</v>
      </c>
    </row>
    <row r="140" spans="1:10" s="186" customFormat="1" ht="14.25" x14ac:dyDescent="0.2">
      <c r="A140" s="231" t="s">
        <v>538</v>
      </c>
      <c r="C140" s="252"/>
      <c r="D140" s="252"/>
      <c r="E140" s="252"/>
      <c r="G140" s="267"/>
    </row>
    <row r="141" spans="1:10" s="204" customFormat="1" x14ac:dyDescent="0.25">
      <c r="A141" s="230" t="s">
        <v>539</v>
      </c>
      <c r="B141" s="258" t="s">
        <v>324</v>
      </c>
      <c r="C141" s="214" t="s">
        <v>742</v>
      </c>
      <c r="D141" s="210" t="s">
        <v>520</v>
      </c>
      <c r="E141" s="245">
        <v>44012</v>
      </c>
      <c r="F141" s="182" t="s">
        <v>97</v>
      </c>
      <c r="G141" s="263">
        <v>380</v>
      </c>
      <c r="H141" s="224"/>
      <c r="I141" s="224"/>
      <c r="J141" s="224"/>
    </row>
    <row r="142" spans="1:10" s="204" customFormat="1" ht="30" x14ac:dyDescent="0.25">
      <c r="A142" s="230" t="s">
        <v>540</v>
      </c>
      <c r="B142" s="258" t="s">
        <v>324</v>
      </c>
      <c r="C142" s="214" t="s">
        <v>742</v>
      </c>
      <c r="D142" s="210" t="s">
        <v>520</v>
      </c>
      <c r="E142" s="245">
        <v>44012</v>
      </c>
      <c r="F142" s="182" t="s">
        <v>98</v>
      </c>
      <c r="G142" s="271">
        <v>128.44</v>
      </c>
      <c r="H142" s="224"/>
      <c r="I142" s="224"/>
      <c r="J142" s="224"/>
    </row>
    <row r="143" spans="1:10" s="186" customFormat="1" ht="14.25" x14ac:dyDescent="0.2">
      <c r="A143" s="231" t="s">
        <v>541</v>
      </c>
      <c r="C143" s="252"/>
      <c r="D143" s="252"/>
      <c r="E143" s="252"/>
      <c r="G143" s="267"/>
      <c r="H143" s="187"/>
      <c r="I143" s="187"/>
      <c r="J143" s="187"/>
    </row>
    <row r="144" spans="1:10" s="204" customFormat="1" x14ac:dyDescent="0.25">
      <c r="A144" s="228" t="s">
        <v>542</v>
      </c>
      <c r="B144" s="258" t="s">
        <v>324</v>
      </c>
      <c r="C144" s="214" t="s">
        <v>742</v>
      </c>
      <c r="D144" s="210" t="s">
        <v>468</v>
      </c>
      <c r="E144" s="245">
        <v>44043</v>
      </c>
      <c r="F144" s="182" t="s">
        <v>97</v>
      </c>
      <c r="G144" s="263">
        <v>456</v>
      </c>
      <c r="H144" s="224"/>
      <c r="I144" s="224"/>
      <c r="J144" s="224"/>
    </row>
    <row r="145" spans="1:10" s="204" customFormat="1" ht="30" x14ac:dyDescent="0.25">
      <c r="A145" s="228" t="s">
        <v>543</v>
      </c>
      <c r="B145" s="258" t="s">
        <v>324</v>
      </c>
      <c r="C145" s="214" t="s">
        <v>742</v>
      </c>
      <c r="D145" s="210" t="s">
        <v>468</v>
      </c>
      <c r="E145" s="245">
        <v>44043</v>
      </c>
      <c r="F145" s="182" t="s">
        <v>98</v>
      </c>
      <c r="G145" s="263">
        <f>3.65+150.48</f>
        <v>154.13</v>
      </c>
      <c r="H145" s="224"/>
      <c r="I145" s="224"/>
      <c r="J145" s="224"/>
    </row>
    <row r="146" spans="1:10" s="186" customFormat="1" ht="14.25" x14ac:dyDescent="0.2">
      <c r="A146" s="232" t="s">
        <v>544</v>
      </c>
      <c r="B146" s="187"/>
      <c r="C146" s="253"/>
      <c r="D146" s="253"/>
      <c r="E146" s="253"/>
      <c r="F146" s="187"/>
      <c r="G146" s="268"/>
    </row>
    <row r="147" spans="1:10" s="204" customFormat="1" x14ac:dyDescent="0.25">
      <c r="A147" s="228" t="s">
        <v>545</v>
      </c>
      <c r="B147" s="258" t="s">
        <v>324</v>
      </c>
      <c r="C147" s="214" t="s">
        <v>742</v>
      </c>
      <c r="D147" s="210" t="s">
        <v>468</v>
      </c>
      <c r="E147" s="245">
        <v>44043</v>
      </c>
      <c r="F147" s="182" t="s">
        <v>97</v>
      </c>
      <c r="G147" s="263">
        <v>133</v>
      </c>
    </row>
    <row r="148" spans="1:10" s="204" customFormat="1" ht="30" x14ac:dyDescent="0.25">
      <c r="A148" s="228" t="s">
        <v>546</v>
      </c>
      <c r="B148" s="258" t="s">
        <v>324</v>
      </c>
      <c r="C148" s="214" t="s">
        <v>742</v>
      </c>
      <c r="D148" s="210" t="s">
        <v>468</v>
      </c>
      <c r="E148" s="245">
        <v>44043</v>
      </c>
      <c r="F148" s="182" t="s">
        <v>98</v>
      </c>
      <c r="G148" s="263">
        <f>1.06+43.89</f>
        <v>44.95</v>
      </c>
    </row>
    <row r="149" spans="1:10" s="186" customFormat="1" ht="14.25" x14ac:dyDescent="0.2">
      <c r="A149" s="231" t="s">
        <v>620</v>
      </c>
      <c r="C149" s="252"/>
      <c r="D149" s="252"/>
      <c r="E149" s="252"/>
      <c r="G149" s="267"/>
    </row>
    <row r="150" spans="1:10" s="224" customFormat="1" x14ac:dyDescent="0.25">
      <c r="A150" s="230" t="s">
        <v>547</v>
      </c>
      <c r="B150" s="258" t="s">
        <v>324</v>
      </c>
      <c r="C150" s="214" t="s">
        <v>743</v>
      </c>
      <c r="D150" s="210" t="s">
        <v>468</v>
      </c>
      <c r="E150" s="245">
        <v>44043</v>
      </c>
      <c r="F150" s="182" t="s">
        <v>97</v>
      </c>
      <c r="G150" s="263">
        <v>532</v>
      </c>
      <c r="H150" s="204"/>
      <c r="I150" s="204"/>
      <c r="J150" s="204"/>
    </row>
    <row r="151" spans="1:10" s="224" customFormat="1" ht="30" x14ac:dyDescent="0.25">
      <c r="A151" s="230" t="s">
        <v>548</v>
      </c>
      <c r="B151" s="258" t="s">
        <v>324</v>
      </c>
      <c r="C151" s="214" t="s">
        <v>743</v>
      </c>
      <c r="D151" s="210" t="s">
        <v>468</v>
      </c>
      <c r="E151" s="245">
        <v>44043</v>
      </c>
      <c r="F151" s="182" t="s">
        <v>98</v>
      </c>
      <c r="G151" s="263">
        <f>4.26+175.56</f>
        <v>179.82</v>
      </c>
      <c r="H151" s="204"/>
      <c r="I151" s="204"/>
      <c r="J151" s="204"/>
    </row>
    <row r="152" spans="1:10" s="186" customFormat="1" ht="14.25" x14ac:dyDescent="0.2">
      <c r="A152" s="231" t="s">
        <v>549</v>
      </c>
      <c r="C152" s="252"/>
      <c r="D152" s="252"/>
      <c r="E152" s="252"/>
      <c r="G152" s="267"/>
    </row>
    <row r="153" spans="1:10" s="204" customFormat="1" x14ac:dyDescent="0.25">
      <c r="A153" s="230" t="s">
        <v>550</v>
      </c>
      <c r="B153" s="258" t="s">
        <v>324</v>
      </c>
      <c r="C153" s="214" t="s">
        <v>743</v>
      </c>
      <c r="D153" s="210" t="s">
        <v>468</v>
      </c>
      <c r="E153" s="245">
        <v>44043</v>
      </c>
      <c r="F153" s="182" t="s">
        <v>97</v>
      </c>
      <c r="G153" s="263">
        <v>304</v>
      </c>
    </row>
    <row r="154" spans="1:10" s="204" customFormat="1" ht="30" x14ac:dyDescent="0.25">
      <c r="A154" s="230" t="s">
        <v>551</v>
      </c>
      <c r="B154" s="258" t="s">
        <v>324</v>
      </c>
      <c r="C154" s="214" t="s">
        <v>743</v>
      </c>
      <c r="D154" s="210" t="s">
        <v>468</v>
      </c>
      <c r="E154" s="245">
        <v>44043</v>
      </c>
      <c r="F154" s="182" t="s">
        <v>98</v>
      </c>
      <c r="G154" s="263">
        <f>2.43+100.32</f>
        <v>102.75</v>
      </c>
    </row>
    <row r="155" spans="1:10" s="187" customFormat="1" ht="14.25" x14ac:dyDescent="0.2">
      <c r="A155" s="231" t="s">
        <v>552</v>
      </c>
      <c r="B155" s="186"/>
      <c r="C155" s="252"/>
      <c r="D155" s="252"/>
      <c r="E155" s="252"/>
      <c r="F155" s="186"/>
      <c r="G155" s="267"/>
      <c r="H155" s="186"/>
      <c r="I155" s="186"/>
      <c r="J155" s="186"/>
    </row>
    <row r="156" spans="1:10" s="204" customFormat="1" x14ac:dyDescent="0.25">
      <c r="A156" s="230" t="s">
        <v>553</v>
      </c>
      <c r="B156" s="258" t="s">
        <v>324</v>
      </c>
      <c r="C156" s="214" t="s">
        <v>743</v>
      </c>
      <c r="D156" s="210" t="s">
        <v>468</v>
      </c>
      <c r="E156" s="245">
        <v>44043</v>
      </c>
      <c r="F156" s="182" t="s">
        <v>97</v>
      </c>
      <c r="G156" s="263">
        <v>76</v>
      </c>
    </row>
    <row r="157" spans="1:10" s="204" customFormat="1" ht="30" x14ac:dyDescent="0.25">
      <c r="A157" s="230" t="s">
        <v>554</v>
      </c>
      <c r="B157" s="258" t="s">
        <v>324</v>
      </c>
      <c r="C157" s="214" t="s">
        <v>743</v>
      </c>
      <c r="D157" s="210" t="s">
        <v>468</v>
      </c>
      <c r="E157" s="245">
        <v>44043</v>
      </c>
      <c r="F157" s="182" t="s">
        <v>98</v>
      </c>
      <c r="G157" s="263">
        <f>0.61+25.08</f>
        <v>25.689999999999998</v>
      </c>
    </row>
    <row r="158" spans="1:10" s="186" customFormat="1" ht="14.25" x14ac:dyDescent="0.2">
      <c r="A158" s="231" t="s">
        <v>555</v>
      </c>
      <c r="C158" s="252"/>
      <c r="D158" s="252"/>
      <c r="E158" s="252"/>
      <c r="G158" s="267"/>
    </row>
    <row r="159" spans="1:10" s="204" customFormat="1" x14ac:dyDescent="0.25">
      <c r="A159" s="230" t="s">
        <v>556</v>
      </c>
      <c r="B159" s="258" t="s">
        <v>324</v>
      </c>
      <c r="C159" s="214" t="s">
        <v>743</v>
      </c>
      <c r="D159" s="210" t="s">
        <v>468</v>
      </c>
      <c r="E159" s="245">
        <v>44043</v>
      </c>
      <c r="F159" s="182" t="s">
        <v>97</v>
      </c>
      <c r="G159" s="263">
        <v>608</v>
      </c>
      <c r="H159" s="224"/>
      <c r="I159" s="224"/>
      <c r="J159" s="224"/>
    </row>
    <row r="160" spans="1:10" s="204" customFormat="1" ht="30" x14ac:dyDescent="0.25">
      <c r="A160" s="230" t="s">
        <v>557</v>
      </c>
      <c r="B160" s="258" t="s">
        <v>324</v>
      </c>
      <c r="C160" s="214" t="s">
        <v>743</v>
      </c>
      <c r="D160" s="210" t="s">
        <v>468</v>
      </c>
      <c r="E160" s="245">
        <v>44043</v>
      </c>
      <c r="F160" s="182" t="s">
        <v>98</v>
      </c>
      <c r="G160" s="263">
        <f>4.86+200.64</f>
        <v>205.5</v>
      </c>
      <c r="H160" s="224"/>
      <c r="I160" s="224"/>
      <c r="J160" s="224"/>
    </row>
    <row r="161" spans="1:10" s="186" customFormat="1" ht="14.25" x14ac:dyDescent="0.2">
      <c r="A161" s="231" t="s">
        <v>558</v>
      </c>
      <c r="C161" s="252"/>
      <c r="D161" s="252"/>
      <c r="E161" s="252"/>
      <c r="G161" s="267"/>
    </row>
    <row r="162" spans="1:10" s="204" customFormat="1" x14ac:dyDescent="0.25">
      <c r="A162" s="228" t="s">
        <v>559</v>
      </c>
      <c r="B162" s="258" t="s">
        <v>324</v>
      </c>
      <c r="C162" s="214" t="s">
        <v>744</v>
      </c>
      <c r="D162" s="210" t="s">
        <v>471</v>
      </c>
      <c r="E162" s="245">
        <v>44074</v>
      </c>
      <c r="F162" s="182" t="s">
        <v>97</v>
      </c>
      <c r="G162" s="263">
        <v>152</v>
      </c>
    </row>
    <row r="163" spans="1:10" s="204" customFormat="1" ht="30" x14ac:dyDescent="0.25">
      <c r="A163" s="228" t="s">
        <v>560</v>
      </c>
      <c r="B163" s="258" t="s">
        <v>324</v>
      </c>
      <c r="C163" s="214" t="s">
        <v>744</v>
      </c>
      <c r="D163" s="210" t="s">
        <v>471</v>
      </c>
      <c r="E163" s="245">
        <v>44074</v>
      </c>
      <c r="F163" s="182" t="s">
        <v>98</v>
      </c>
      <c r="G163" s="263">
        <f>1.22+50.16</f>
        <v>51.379999999999995</v>
      </c>
    </row>
    <row r="164" spans="1:10" s="186" customFormat="1" ht="14.25" x14ac:dyDescent="0.2">
      <c r="A164" s="231" t="s">
        <v>561</v>
      </c>
      <c r="C164" s="252"/>
      <c r="D164" s="252"/>
      <c r="E164" s="252"/>
      <c r="G164" s="267"/>
      <c r="H164" s="187"/>
      <c r="I164" s="187"/>
      <c r="J164" s="187"/>
    </row>
    <row r="165" spans="1:10" s="204" customFormat="1" x14ac:dyDescent="0.25">
      <c r="A165" s="230" t="s">
        <v>562</v>
      </c>
      <c r="B165" s="258" t="s">
        <v>324</v>
      </c>
      <c r="C165" s="214" t="s">
        <v>744</v>
      </c>
      <c r="D165" s="210" t="s">
        <v>471</v>
      </c>
      <c r="E165" s="245">
        <v>44074</v>
      </c>
      <c r="F165" s="182" t="s">
        <v>97</v>
      </c>
      <c r="G165" s="263">
        <v>380</v>
      </c>
    </row>
    <row r="166" spans="1:10" s="204" customFormat="1" ht="30" x14ac:dyDescent="0.25">
      <c r="A166" s="230" t="s">
        <v>563</v>
      </c>
      <c r="B166" s="258" t="s">
        <v>324</v>
      </c>
      <c r="C166" s="214" t="s">
        <v>744</v>
      </c>
      <c r="D166" s="210" t="s">
        <v>471</v>
      </c>
      <c r="E166" s="245">
        <v>44074</v>
      </c>
      <c r="F166" s="182" t="s">
        <v>98</v>
      </c>
      <c r="G166" s="263">
        <f>3.04+125.4</f>
        <v>128.44</v>
      </c>
    </row>
    <row r="167" spans="1:10" s="186" customFormat="1" ht="14.25" x14ac:dyDescent="0.2">
      <c r="A167" s="232" t="s">
        <v>564</v>
      </c>
      <c r="B167" s="187"/>
      <c r="C167" s="253"/>
      <c r="D167" s="253"/>
      <c r="E167" s="253"/>
      <c r="F167" s="187"/>
      <c r="G167" s="268"/>
    </row>
    <row r="168" spans="1:10" s="204" customFormat="1" x14ac:dyDescent="0.25">
      <c r="A168" s="230" t="s">
        <v>565</v>
      </c>
      <c r="B168" s="258" t="s">
        <v>324</v>
      </c>
      <c r="C168" s="214" t="s">
        <v>744</v>
      </c>
      <c r="D168" s="210" t="s">
        <v>471</v>
      </c>
      <c r="E168" s="245">
        <v>44074</v>
      </c>
      <c r="F168" s="182" t="s">
        <v>97</v>
      </c>
      <c r="G168" s="263">
        <v>247</v>
      </c>
    </row>
    <row r="169" spans="1:10" s="204" customFormat="1" ht="30" x14ac:dyDescent="0.25">
      <c r="A169" s="230" t="s">
        <v>566</v>
      </c>
      <c r="B169" s="258" t="s">
        <v>324</v>
      </c>
      <c r="C169" s="214" t="s">
        <v>744</v>
      </c>
      <c r="D169" s="210" t="s">
        <v>471</v>
      </c>
      <c r="E169" s="245">
        <v>44074</v>
      </c>
      <c r="F169" s="182" t="s">
        <v>98</v>
      </c>
      <c r="G169" s="263">
        <f>1.98+81.51</f>
        <v>83.490000000000009</v>
      </c>
    </row>
    <row r="170" spans="1:10" s="186" customFormat="1" ht="14.25" x14ac:dyDescent="0.2">
      <c r="A170" s="231" t="s">
        <v>619</v>
      </c>
      <c r="C170" s="252"/>
      <c r="D170" s="252"/>
      <c r="E170" s="252"/>
      <c r="G170" s="267"/>
    </row>
    <row r="171" spans="1:10" s="204" customFormat="1" x14ac:dyDescent="0.25">
      <c r="A171" s="230" t="s">
        <v>565</v>
      </c>
      <c r="B171" s="258" t="s">
        <v>324</v>
      </c>
      <c r="C171" s="214" t="s">
        <v>744</v>
      </c>
      <c r="D171" s="210" t="s">
        <v>471</v>
      </c>
      <c r="E171" s="245">
        <v>44074</v>
      </c>
      <c r="F171" s="182" t="s">
        <v>97</v>
      </c>
      <c r="G171" s="263">
        <v>760</v>
      </c>
    </row>
    <row r="172" spans="1:10" s="204" customFormat="1" ht="30" x14ac:dyDescent="0.25">
      <c r="A172" s="230" t="s">
        <v>566</v>
      </c>
      <c r="B172" s="258" t="s">
        <v>324</v>
      </c>
      <c r="C172" s="214" t="s">
        <v>744</v>
      </c>
      <c r="D172" s="210" t="s">
        <v>471</v>
      </c>
      <c r="E172" s="245">
        <v>44074</v>
      </c>
      <c r="F172" s="182" t="s">
        <v>98</v>
      </c>
      <c r="G172" s="263">
        <f>6.08+250.8</f>
        <v>256.88</v>
      </c>
    </row>
    <row r="173" spans="1:10" s="186" customFormat="1" ht="14.25" x14ac:dyDescent="0.2">
      <c r="A173" s="231" t="s">
        <v>567</v>
      </c>
      <c r="C173" s="252"/>
      <c r="D173" s="252"/>
      <c r="E173" s="252"/>
      <c r="G173" s="267"/>
    </row>
    <row r="174" spans="1:10" s="224" customFormat="1" x14ac:dyDescent="0.25">
      <c r="A174" s="230" t="s">
        <v>568</v>
      </c>
      <c r="B174" s="258" t="s">
        <v>324</v>
      </c>
      <c r="C174" s="214" t="s">
        <v>744</v>
      </c>
      <c r="D174" s="210" t="s">
        <v>471</v>
      </c>
      <c r="E174" s="245">
        <v>44074</v>
      </c>
      <c r="F174" s="182" t="s">
        <v>97</v>
      </c>
      <c r="G174" s="263">
        <v>342</v>
      </c>
      <c r="H174" s="204"/>
      <c r="I174" s="204"/>
      <c r="J174" s="204"/>
    </row>
    <row r="175" spans="1:10" s="224" customFormat="1" ht="30" x14ac:dyDescent="0.25">
      <c r="A175" s="230" t="s">
        <v>569</v>
      </c>
      <c r="B175" s="258" t="s">
        <v>324</v>
      </c>
      <c r="C175" s="214" t="s">
        <v>744</v>
      </c>
      <c r="D175" s="210" t="s">
        <v>471</v>
      </c>
      <c r="E175" s="245">
        <v>44074</v>
      </c>
      <c r="F175" s="182" t="s">
        <v>98</v>
      </c>
      <c r="G175" s="263">
        <f>2.74+112.86</f>
        <v>115.6</v>
      </c>
      <c r="H175" s="204"/>
      <c r="I175" s="204"/>
      <c r="J175" s="204"/>
    </row>
    <row r="176" spans="1:10" s="187" customFormat="1" ht="14.25" x14ac:dyDescent="0.2">
      <c r="A176" s="231" t="s">
        <v>570</v>
      </c>
      <c r="B176" s="186"/>
      <c r="C176" s="252"/>
      <c r="D176" s="252"/>
      <c r="E176" s="252"/>
      <c r="F176" s="186"/>
      <c r="G176" s="267"/>
      <c r="H176" s="186"/>
      <c r="I176" s="186"/>
      <c r="J176" s="186"/>
    </row>
    <row r="177" spans="1:10" s="204" customFormat="1" x14ac:dyDescent="0.25">
      <c r="A177" s="230" t="s">
        <v>571</v>
      </c>
      <c r="B177" s="258" t="s">
        <v>324</v>
      </c>
      <c r="C177" s="214" t="s">
        <v>744</v>
      </c>
      <c r="D177" s="210" t="s">
        <v>471</v>
      </c>
      <c r="E177" s="245">
        <v>44074</v>
      </c>
      <c r="F177" s="182" t="s">
        <v>97</v>
      </c>
      <c r="G177" s="263">
        <v>627</v>
      </c>
    </row>
    <row r="178" spans="1:10" s="204" customFormat="1" ht="30" x14ac:dyDescent="0.25">
      <c r="A178" s="230" t="s">
        <v>572</v>
      </c>
      <c r="B178" s="258" t="s">
        <v>324</v>
      </c>
      <c r="C178" s="214" t="s">
        <v>744</v>
      </c>
      <c r="D178" s="210" t="s">
        <v>471</v>
      </c>
      <c r="E178" s="245">
        <v>44074</v>
      </c>
      <c r="F178" s="182" t="s">
        <v>98</v>
      </c>
      <c r="G178" s="263">
        <f>5.02+206.91</f>
        <v>211.93</v>
      </c>
    </row>
    <row r="179" spans="1:10" s="186" customFormat="1" ht="14.25" x14ac:dyDescent="0.2">
      <c r="A179" s="231" t="s">
        <v>573</v>
      </c>
      <c r="C179" s="252"/>
      <c r="D179" s="252"/>
      <c r="E179" s="252"/>
      <c r="G179" s="267"/>
    </row>
    <row r="180" spans="1:10" s="204" customFormat="1" x14ac:dyDescent="0.25">
      <c r="A180" s="230" t="s">
        <v>574</v>
      </c>
      <c r="B180" s="258" t="s">
        <v>324</v>
      </c>
      <c r="C180" s="214" t="s">
        <v>744</v>
      </c>
      <c r="D180" s="210" t="s">
        <v>471</v>
      </c>
      <c r="E180" s="245">
        <v>44074</v>
      </c>
      <c r="F180" s="182" t="s">
        <v>97</v>
      </c>
      <c r="G180" s="263">
        <v>684</v>
      </c>
    </row>
    <row r="181" spans="1:10" s="204" customFormat="1" ht="30" x14ac:dyDescent="0.25">
      <c r="A181" s="230" t="s">
        <v>575</v>
      </c>
      <c r="B181" s="258" t="s">
        <v>324</v>
      </c>
      <c r="C181" s="214" t="s">
        <v>744</v>
      </c>
      <c r="D181" s="210" t="s">
        <v>471</v>
      </c>
      <c r="E181" s="245">
        <v>44074</v>
      </c>
      <c r="F181" s="182" t="s">
        <v>98</v>
      </c>
      <c r="G181" s="263">
        <f>5.47+225.72</f>
        <v>231.19</v>
      </c>
    </row>
    <row r="182" spans="1:10" s="186" customFormat="1" ht="14.25" x14ac:dyDescent="0.2">
      <c r="A182" s="231" t="s">
        <v>576</v>
      </c>
      <c r="C182" s="252"/>
      <c r="D182" s="252"/>
      <c r="E182" s="252"/>
      <c r="G182" s="267"/>
    </row>
    <row r="183" spans="1:10" s="204" customFormat="1" x14ac:dyDescent="0.25">
      <c r="A183" s="230" t="s">
        <v>577</v>
      </c>
      <c r="B183" s="258" t="s">
        <v>324</v>
      </c>
      <c r="C183" s="214" t="s">
        <v>744</v>
      </c>
      <c r="D183" s="210" t="s">
        <v>471</v>
      </c>
      <c r="E183" s="245">
        <v>44074</v>
      </c>
      <c r="F183" s="182" t="s">
        <v>97</v>
      </c>
      <c r="G183" s="263">
        <v>304</v>
      </c>
      <c r="H183" s="224"/>
      <c r="I183" s="224"/>
      <c r="J183" s="224"/>
    </row>
    <row r="184" spans="1:10" s="204" customFormat="1" ht="30" x14ac:dyDescent="0.25">
      <c r="A184" s="230" t="s">
        <v>578</v>
      </c>
      <c r="B184" s="258" t="s">
        <v>324</v>
      </c>
      <c r="C184" s="214" t="s">
        <v>744</v>
      </c>
      <c r="D184" s="210" t="s">
        <v>471</v>
      </c>
      <c r="E184" s="245">
        <v>44074</v>
      </c>
      <c r="F184" s="182" t="s">
        <v>98</v>
      </c>
      <c r="G184" s="263">
        <f>2.43+100.32</f>
        <v>102.75</v>
      </c>
      <c r="H184" s="224"/>
      <c r="I184" s="224"/>
      <c r="J184" s="224"/>
    </row>
    <row r="185" spans="1:10" s="186" customFormat="1" ht="14.25" x14ac:dyDescent="0.2">
      <c r="A185" s="231" t="s">
        <v>579</v>
      </c>
      <c r="C185" s="252"/>
      <c r="D185" s="252"/>
      <c r="E185" s="252"/>
      <c r="G185" s="267"/>
      <c r="H185" s="187"/>
      <c r="I185" s="187"/>
      <c r="J185" s="187"/>
    </row>
    <row r="186" spans="1:10" s="204" customFormat="1" x14ac:dyDescent="0.25">
      <c r="A186" s="228" t="s">
        <v>580</v>
      </c>
      <c r="B186" s="258" t="s">
        <v>324</v>
      </c>
      <c r="C186" s="214" t="s">
        <v>745</v>
      </c>
      <c r="D186" s="210" t="s">
        <v>476</v>
      </c>
      <c r="E186" s="245">
        <v>44104</v>
      </c>
      <c r="F186" s="182" t="s">
        <v>97</v>
      </c>
      <c r="G186" s="263">
        <v>190</v>
      </c>
    </row>
    <row r="187" spans="1:10" s="204" customFormat="1" ht="30" x14ac:dyDescent="0.25">
      <c r="A187" s="228" t="s">
        <v>581</v>
      </c>
      <c r="B187" s="258" t="s">
        <v>324</v>
      </c>
      <c r="C187" s="214" t="s">
        <v>745</v>
      </c>
      <c r="D187" s="210" t="s">
        <v>476</v>
      </c>
      <c r="E187" s="245">
        <v>44104</v>
      </c>
      <c r="F187" s="182" t="s">
        <v>98</v>
      </c>
      <c r="G187" s="263">
        <f>1.52+62.7</f>
        <v>64.22</v>
      </c>
    </row>
    <row r="188" spans="1:10" s="186" customFormat="1" ht="14.25" x14ac:dyDescent="0.2">
      <c r="A188" s="232" t="s">
        <v>582</v>
      </c>
      <c r="B188" s="187"/>
      <c r="C188" s="253"/>
      <c r="D188" s="253"/>
      <c r="E188" s="253"/>
      <c r="F188" s="187"/>
      <c r="G188" s="268"/>
    </row>
    <row r="189" spans="1:10" s="204" customFormat="1" x14ac:dyDescent="0.25">
      <c r="A189" s="230" t="s">
        <v>583</v>
      </c>
      <c r="B189" s="258" t="s">
        <v>324</v>
      </c>
      <c r="C189" s="214" t="s">
        <v>745</v>
      </c>
      <c r="D189" s="210" t="s">
        <v>476</v>
      </c>
      <c r="E189" s="245">
        <v>44104</v>
      </c>
      <c r="F189" s="182" t="s">
        <v>97</v>
      </c>
      <c r="G189" s="263">
        <v>304</v>
      </c>
    </row>
    <row r="190" spans="1:10" s="204" customFormat="1" ht="30" x14ac:dyDescent="0.25">
      <c r="A190" s="230" t="s">
        <v>584</v>
      </c>
      <c r="B190" s="258" t="s">
        <v>324</v>
      </c>
      <c r="C190" s="214" t="s">
        <v>745</v>
      </c>
      <c r="D190" s="210" t="s">
        <v>476</v>
      </c>
      <c r="E190" s="245">
        <v>44104</v>
      </c>
      <c r="F190" s="182" t="s">
        <v>98</v>
      </c>
      <c r="G190" s="263">
        <f>2.43+100.32</f>
        <v>102.75</v>
      </c>
    </row>
    <row r="191" spans="1:10" s="186" customFormat="1" ht="14.25" x14ac:dyDescent="0.2">
      <c r="A191" s="231" t="s">
        <v>585</v>
      </c>
      <c r="C191" s="252"/>
      <c r="D191" s="252"/>
      <c r="E191" s="252"/>
      <c r="G191" s="267"/>
    </row>
    <row r="192" spans="1:10" s="204" customFormat="1" x14ac:dyDescent="0.25">
      <c r="A192" s="230" t="s">
        <v>586</v>
      </c>
      <c r="B192" s="258" t="s">
        <v>324</v>
      </c>
      <c r="C192" s="214" t="s">
        <v>745</v>
      </c>
      <c r="D192" s="210" t="s">
        <v>476</v>
      </c>
      <c r="E192" s="245">
        <v>44104</v>
      </c>
      <c r="F192" s="182" t="s">
        <v>97</v>
      </c>
      <c r="G192" s="263">
        <v>152</v>
      </c>
    </row>
    <row r="193" spans="1:10" s="204" customFormat="1" ht="30" x14ac:dyDescent="0.25">
      <c r="A193" s="230" t="s">
        <v>587</v>
      </c>
      <c r="B193" s="258" t="s">
        <v>324</v>
      </c>
      <c r="C193" s="214" t="s">
        <v>745</v>
      </c>
      <c r="D193" s="210" t="s">
        <v>476</v>
      </c>
      <c r="E193" s="245">
        <v>44104</v>
      </c>
      <c r="F193" s="182" t="s">
        <v>98</v>
      </c>
      <c r="G193" s="263">
        <f>1.22+50.16</f>
        <v>51.379999999999995</v>
      </c>
    </row>
    <row r="194" spans="1:10" s="186" customFormat="1" ht="14.25" x14ac:dyDescent="0.2">
      <c r="A194" s="231" t="s">
        <v>655</v>
      </c>
      <c r="C194" s="252"/>
      <c r="D194" s="252"/>
      <c r="E194" s="252"/>
      <c r="G194" s="267"/>
    </row>
    <row r="195" spans="1:10" s="204" customFormat="1" x14ac:dyDescent="0.25">
      <c r="A195" s="230" t="s">
        <v>588</v>
      </c>
      <c r="B195" s="258" t="s">
        <v>324</v>
      </c>
      <c r="C195" s="214" t="s">
        <v>745</v>
      </c>
      <c r="D195" s="210" t="s">
        <v>476</v>
      </c>
      <c r="E195" s="245">
        <v>44104</v>
      </c>
      <c r="F195" s="182" t="s">
        <v>97</v>
      </c>
      <c r="G195" s="263">
        <v>152</v>
      </c>
    </row>
    <row r="196" spans="1:10" s="204" customFormat="1" ht="30" x14ac:dyDescent="0.25">
      <c r="A196" s="230" t="s">
        <v>589</v>
      </c>
      <c r="B196" s="258" t="s">
        <v>324</v>
      </c>
      <c r="C196" s="214" t="s">
        <v>745</v>
      </c>
      <c r="D196" s="210" t="s">
        <v>476</v>
      </c>
      <c r="E196" s="245">
        <v>44104</v>
      </c>
      <c r="F196" s="182" t="s">
        <v>98</v>
      </c>
      <c r="G196" s="263">
        <v>51.38</v>
      </c>
    </row>
    <row r="197" spans="1:10" s="186" customFormat="1" ht="14.25" x14ac:dyDescent="0.2">
      <c r="A197" s="231" t="s">
        <v>590</v>
      </c>
      <c r="C197" s="252"/>
      <c r="D197" s="252"/>
      <c r="E197" s="252"/>
      <c r="G197" s="267"/>
    </row>
    <row r="198" spans="1:10" s="204" customFormat="1" x14ac:dyDescent="0.25">
      <c r="A198" s="230" t="s">
        <v>591</v>
      </c>
      <c r="B198" s="258" t="s">
        <v>324</v>
      </c>
      <c r="C198" s="214" t="s">
        <v>745</v>
      </c>
      <c r="D198" s="210" t="s">
        <v>476</v>
      </c>
      <c r="E198" s="245">
        <v>44104</v>
      </c>
      <c r="F198" s="182" t="s">
        <v>97</v>
      </c>
      <c r="G198" s="263">
        <v>494</v>
      </c>
    </row>
    <row r="199" spans="1:10" s="204" customFormat="1" ht="30" x14ac:dyDescent="0.25">
      <c r="A199" s="230" t="s">
        <v>592</v>
      </c>
      <c r="B199" s="258" t="s">
        <v>324</v>
      </c>
      <c r="C199" s="214" t="s">
        <v>745</v>
      </c>
      <c r="D199" s="210" t="s">
        <v>476</v>
      </c>
      <c r="E199" s="245">
        <v>44104</v>
      </c>
      <c r="F199" s="182" t="s">
        <v>98</v>
      </c>
      <c r="G199" s="263">
        <f>3.95+163.02</f>
        <v>166.97</v>
      </c>
    </row>
    <row r="200" spans="1:10" s="186" customFormat="1" ht="14.25" x14ac:dyDescent="0.2">
      <c r="A200" s="231" t="s">
        <v>593</v>
      </c>
      <c r="C200" s="252"/>
      <c r="D200" s="252"/>
      <c r="E200" s="252"/>
      <c r="G200" s="267"/>
    </row>
    <row r="201" spans="1:10" s="204" customFormat="1" x14ac:dyDescent="0.25">
      <c r="A201" s="227" t="s">
        <v>594</v>
      </c>
      <c r="B201" s="258" t="s">
        <v>324</v>
      </c>
      <c r="C201" s="214" t="s">
        <v>745</v>
      </c>
      <c r="D201" s="210" t="s">
        <v>476</v>
      </c>
      <c r="E201" s="245">
        <v>44104</v>
      </c>
      <c r="F201" s="182" t="s">
        <v>97</v>
      </c>
      <c r="G201" s="263">
        <v>988</v>
      </c>
    </row>
    <row r="202" spans="1:10" s="204" customFormat="1" ht="30" x14ac:dyDescent="0.25">
      <c r="A202" s="227" t="s">
        <v>595</v>
      </c>
      <c r="B202" s="258" t="s">
        <v>324</v>
      </c>
      <c r="C202" s="214" t="s">
        <v>745</v>
      </c>
      <c r="D202" s="210" t="s">
        <v>476</v>
      </c>
      <c r="E202" s="245">
        <v>44104</v>
      </c>
      <c r="F202" s="182" t="s">
        <v>98</v>
      </c>
      <c r="G202" s="263">
        <f>7.9+326.04</f>
        <v>333.94</v>
      </c>
    </row>
    <row r="203" spans="1:10" s="186" customFormat="1" ht="14.25" x14ac:dyDescent="0.2">
      <c r="A203" s="231" t="s">
        <v>596</v>
      </c>
      <c r="C203" s="252"/>
      <c r="D203" s="252"/>
      <c r="E203" s="252"/>
      <c r="G203" s="267"/>
    </row>
    <row r="204" spans="1:10" s="224" customFormat="1" x14ac:dyDescent="0.25">
      <c r="A204" s="230" t="s">
        <v>597</v>
      </c>
      <c r="B204" s="258" t="s">
        <v>324</v>
      </c>
      <c r="C204" s="214" t="s">
        <v>745</v>
      </c>
      <c r="D204" s="210" t="s">
        <v>476</v>
      </c>
      <c r="E204" s="245">
        <v>44104</v>
      </c>
      <c r="F204" s="182" t="s">
        <v>97</v>
      </c>
      <c r="G204" s="263">
        <v>380</v>
      </c>
      <c r="H204" s="204"/>
      <c r="I204" s="204"/>
      <c r="J204" s="204"/>
    </row>
    <row r="205" spans="1:10" s="224" customFormat="1" ht="30" x14ac:dyDescent="0.25">
      <c r="A205" s="230" t="s">
        <v>598</v>
      </c>
      <c r="B205" s="258" t="s">
        <v>324</v>
      </c>
      <c r="C205" s="214" t="s">
        <v>745</v>
      </c>
      <c r="D205" s="210" t="s">
        <v>476</v>
      </c>
      <c r="E205" s="245">
        <v>44104</v>
      </c>
      <c r="F205" s="182" t="s">
        <v>98</v>
      </c>
      <c r="G205" s="263">
        <f>3.04+125.4</f>
        <v>128.44</v>
      </c>
      <c r="H205" s="204"/>
      <c r="I205" s="204"/>
      <c r="J205" s="204"/>
    </row>
    <row r="206" spans="1:10" s="187" customFormat="1" ht="14.25" x14ac:dyDescent="0.2">
      <c r="A206" s="231" t="s">
        <v>599</v>
      </c>
      <c r="B206" s="186"/>
      <c r="C206" s="252"/>
      <c r="D206" s="252"/>
      <c r="E206" s="252"/>
      <c r="F206" s="186"/>
      <c r="G206" s="267"/>
      <c r="H206" s="186"/>
      <c r="I206" s="186"/>
      <c r="J206" s="186"/>
    </row>
    <row r="207" spans="1:10" s="204" customFormat="1" x14ac:dyDescent="0.25">
      <c r="A207" s="230" t="s">
        <v>600</v>
      </c>
      <c r="B207" s="258" t="s">
        <v>324</v>
      </c>
      <c r="C207" s="214" t="s">
        <v>745</v>
      </c>
      <c r="D207" s="210" t="s">
        <v>476</v>
      </c>
      <c r="E207" s="245">
        <v>44104</v>
      </c>
      <c r="F207" s="182" t="s">
        <v>97</v>
      </c>
      <c r="G207" s="263">
        <v>532</v>
      </c>
    </row>
    <row r="208" spans="1:10" s="204" customFormat="1" ht="30" x14ac:dyDescent="0.25">
      <c r="A208" s="230" t="s">
        <v>601</v>
      </c>
      <c r="B208" s="258" t="s">
        <v>324</v>
      </c>
      <c r="C208" s="214" t="s">
        <v>745</v>
      </c>
      <c r="D208" s="210" t="s">
        <v>476</v>
      </c>
      <c r="E208" s="245">
        <v>44104</v>
      </c>
      <c r="F208" s="182" t="s">
        <v>98</v>
      </c>
      <c r="G208" s="263">
        <f>4.26+175.56</f>
        <v>179.82</v>
      </c>
    </row>
    <row r="209" spans="1:10" s="186" customFormat="1" ht="14.25" x14ac:dyDescent="0.2">
      <c r="A209" s="231" t="s">
        <v>602</v>
      </c>
      <c r="C209" s="252"/>
      <c r="D209" s="252"/>
      <c r="E209" s="252"/>
      <c r="G209" s="267"/>
    </row>
    <row r="210" spans="1:10" s="204" customFormat="1" x14ac:dyDescent="0.25">
      <c r="A210" s="230" t="s">
        <v>603</v>
      </c>
      <c r="B210" s="258" t="s">
        <v>324</v>
      </c>
      <c r="C210" s="214" t="s">
        <v>745</v>
      </c>
      <c r="D210" s="210" t="s">
        <v>476</v>
      </c>
      <c r="E210" s="245">
        <v>44104</v>
      </c>
      <c r="F210" s="182" t="s">
        <v>97</v>
      </c>
      <c r="G210" s="263">
        <v>532</v>
      </c>
    </row>
    <row r="211" spans="1:10" s="204" customFormat="1" ht="30" x14ac:dyDescent="0.25">
      <c r="A211" s="230" t="s">
        <v>604</v>
      </c>
      <c r="B211" s="258" t="s">
        <v>324</v>
      </c>
      <c r="C211" s="214" t="s">
        <v>745</v>
      </c>
      <c r="D211" s="210" t="s">
        <v>476</v>
      </c>
      <c r="E211" s="245">
        <v>44104</v>
      </c>
      <c r="F211" s="182" t="s">
        <v>98</v>
      </c>
      <c r="G211" s="263">
        <v>179.82</v>
      </c>
    </row>
    <row r="212" spans="1:10" s="186" customFormat="1" ht="14.25" x14ac:dyDescent="0.2">
      <c r="A212" s="231" t="s">
        <v>605</v>
      </c>
      <c r="C212" s="252"/>
      <c r="D212" s="252"/>
      <c r="E212" s="252"/>
      <c r="G212" s="267"/>
    </row>
    <row r="213" spans="1:10" s="204" customFormat="1" x14ac:dyDescent="0.25">
      <c r="A213" s="230" t="s">
        <v>606</v>
      </c>
      <c r="B213" s="258" t="s">
        <v>324</v>
      </c>
      <c r="C213" s="214" t="s">
        <v>745</v>
      </c>
      <c r="D213" s="210" t="s">
        <v>476</v>
      </c>
      <c r="E213" s="245">
        <v>44104</v>
      </c>
      <c r="F213" s="182" t="s">
        <v>97</v>
      </c>
      <c r="G213" s="263">
        <v>342</v>
      </c>
      <c r="H213" s="224"/>
      <c r="I213" s="224"/>
      <c r="J213" s="224"/>
    </row>
    <row r="214" spans="1:10" s="204" customFormat="1" ht="30" x14ac:dyDescent="0.25">
      <c r="A214" s="230" t="s">
        <v>607</v>
      </c>
      <c r="B214" s="258" t="s">
        <v>324</v>
      </c>
      <c r="C214" s="214" t="s">
        <v>745</v>
      </c>
      <c r="D214" s="210" t="s">
        <v>476</v>
      </c>
      <c r="E214" s="245">
        <v>44104</v>
      </c>
      <c r="F214" s="182" t="s">
        <v>98</v>
      </c>
      <c r="G214" s="263">
        <f>2.74+112.86</f>
        <v>115.6</v>
      </c>
      <c r="H214" s="224"/>
      <c r="I214" s="224"/>
      <c r="J214" s="224"/>
    </row>
    <row r="215" spans="1:10" s="186" customFormat="1" ht="14.25" x14ac:dyDescent="0.2">
      <c r="A215" s="231" t="s">
        <v>608</v>
      </c>
      <c r="C215" s="252"/>
      <c r="D215" s="252"/>
      <c r="E215" s="252"/>
      <c r="G215" s="267"/>
      <c r="H215" s="187"/>
      <c r="I215" s="187"/>
      <c r="J215" s="187"/>
    </row>
    <row r="216" spans="1:10" s="204" customFormat="1" x14ac:dyDescent="0.25">
      <c r="A216" s="228" t="s">
        <v>609</v>
      </c>
      <c r="B216" s="258" t="s">
        <v>324</v>
      </c>
      <c r="C216" s="214" t="s">
        <v>746</v>
      </c>
      <c r="D216" s="210" t="s">
        <v>482</v>
      </c>
      <c r="E216" s="245">
        <v>44134</v>
      </c>
      <c r="F216" s="182" t="s">
        <v>97</v>
      </c>
      <c r="G216" s="263">
        <v>180.5</v>
      </c>
    </row>
    <row r="217" spans="1:10" s="204" customFormat="1" ht="30" x14ac:dyDescent="0.25">
      <c r="A217" s="228" t="s">
        <v>610</v>
      </c>
      <c r="B217" s="258" t="s">
        <v>324</v>
      </c>
      <c r="C217" s="214" t="s">
        <v>746</v>
      </c>
      <c r="D217" s="210" t="s">
        <v>482</v>
      </c>
      <c r="E217" s="245">
        <v>44134</v>
      </c>
      <c r="F217" s="182" t="s">
        <v>98</v>
      </c>
      <c r="G217" s="263">
        <f>1.44+59.57</f>
        <v>61.01</v>
      </c>
    </row>
    <row r="218" spans="1:10" s="187" customFormat="1" ht="14.25" x14ac:dyDescent="0.2">
      <c r="A218" s="232" t="s">
        <v>611</v>
      </c>
      <c r="C218" s="253"/>
      <c r="D218" s="253"/>
      <c r="E218" s="253"/>
      <c r="G218" s="268"/>
      <c r="H218" s="186"/>
      <c r="I218" s="186"/>
      <c r="J218" s="186"/>
    </row>
    <row r="219" spans="1:10" s="204" customFormat="1" x14ac:dyDescent="0.25">
      <c r="A219" s="230" t="s">
        <v>612</v>
      </c>
      <c r="B219" s="258" t="s">
        <v>324</v>
      </c>
      <c r="C219" s="214" t="s">
        <v>746</v>
      </c>
      <c r="D219" s="210" t="s">
        <v>482</v>
      </c>
      <c r="E219" s="245">
        <v>44134</v>
      </c>
      <c r="F219" s="182" t="s">
        <v>97</v>
      </c>
      <c r="G219" s="263">
        <v>247</v>
      </c>
    </row>
    <row r="220" spans="1:10" s="204" customFormat="1" ht="30" x14ac:dyDescent="0.25">
      <c r="A220" s="230" t="s">
        <v>613</v>
      </c>
      <c r="B220" s="258" t="s">
        <v>324</v>
      </c>
      <c r="C220" s="214" t="s">
        <v>746</v>
      </c>
      <c r="D220" s="210" t="s">
        <v>482</v>
      </c>
      <c r="E220" s="245">
        <v>44134</v>
      </c>
      <c r="F220" s="182" t="s">
        <v>98</v>
      </c>
      <c r="G220" s="263">
        <f>1.98+81.51</f>
        <v>83.490000000000009</v>
      </c>
    </row>
    <row r="221" spans="1:10" s="186" customFormat="1" ht="14.25" x14ac:dyDescent="0.2">
      <c r="A221" s="231" t="s">
        <v>614</v>
      </c>
      <c r="C221" s="252"/>
      <c r="D221" s="252"/>
      <c r="E221" s="252"/>
      <c r="G221" s="267"/>
    </row>
    <row r="222" spans="1:10" s="204" customFormat="1" x14ac:dyDescent="0.25">
      <c r="A222" s="230" t="s">
        <v>615</v>
      </c>
      <c r="B222" s="258" t="s">
        <v>324</v>
      </c>
      <c r="C222" s="214" t="s">
        <v>746</v>
      </c>
      <c r="D222" s="210" t="s">
        <v>482</v>
      </c>
      <c r="E222" s="245">
        <v>44134</v>
      </c>
      <c r="F222" s="182" t="s">
        <v>97</v>
      </c>
      <c r="G222" s="263">
        <v>304</v>
      </c>
    </row>
    <row r="223" spans="1:10" s="204" customFormat="1" ht="30" x14ac:dyDescent="0.25">
      <c r="A223" s="230" t="s">
        <v>616</v>
      </c>
      <c r="B223" s="258" t="s">
        <v>324</v>
      </c>
      <c r="C223" s="214" t="s">
        <v>746</v>
      </c>
      <c r="D223" s="210" t="s">
        <v>482</v>
      </c>
      <c r="E223" s="245">
        <v>44134</v>
      </c>
      <c r="F223" s="182" t="s">
        <v>98</v>
      </c>
      <c r="G223" s="263">
        <f>2.43+100.32</f>
        <v>102.75</v>
      </c>
    </row>
    <row r="224" spans="1:10" s="186" customFormat="1" ht="14.25" x14ac:dyDescent="0.2">
      <c r="A224" s="231" t="s">
        <v>654</v>
      </c>
      <c r="C224" s="252"/>
      <c r="D224" s="252"/>
      <c r="E224" s="252"/>
      <c r="G224" s="267"/>
    </row>
    <row r="225" spans="1:10" s="204" customFormat="1" x14ac:dyDescent="0.25">
      <c r="A225" s="230" t="s">
        <v>617</v>
      </c>
      <c r="B225" s="258" t="s">
        <v>324</v>
      </c>
      <c r="C225" s="214" t="s">
        <v>746</v>
      </c>
      <c r="D225" s="210" t="s">
        <v>482</v>
      </c>
      <c r="E225" s="245">
        <v>44134</v>
      </c>
      <c r="F225" s="182" t="s">
        <v>97</v>
      </c>
      <c r="G225" s="263">
        <v>304</v>
      </c>
    </row>
    <row r="226" spans="1:10" s="204" customFormat="1" ht="30" x14ac:dyDescent="0.25">
      <c r="A226" s="230" t="s">
        <v>618</v>
      </c>
      <c r="B226" s="258" t="s">
        <v>324</v>
      </c>
      <c r="C226" s="214" t="s">
        <v>746</v>
      </c>
      <c r="D226" s="210" t="s">
        <v>482</v>
      </c>
      <c r="E226" s="245">
        <v>44134</v>
      </c>
      <c r="F226" s="182" t="s">
        <v>98</v>
      </c>
      <c r="G226" s="263">
        <v>102.75</v>
      </c>
    </row>
    <row r="227" spans="1:10" s="186" customFormat="1" ht="14.25" x14ac:dyDescent="0.2">
      <c r="A227" s="231" t="s">
        <v>622</v>
      </c>
      <c r="C227" s="252"/>
      <c r="D227" s="252"/>
      <c r="E227" s="252"/>
      <c r="G227" s="267"/>
      <c r="H227" s="187"/>
      <c r="I227" s="187"/>
      <c r="J227" s="187"/>
    </row>
    <row r="228" spans="1:10" s="204" customFormat="1" x14ac:dyDescent="0.25">
      <c r="A228" s="230" t="s">
        <v>623</v>
      </c>
      <c r="B228" s="258" t="s">
        <v>324</v>
      </c>
      <c r="C228" s="214" t="s">
        <v>746</v>
      </c>
      <c r="D228" s="210" t="s">
        <v>482</v>
      </c>
      <c r="E228" s="245">
        <v>44134</v>
      </c>
      <c r="F228" s="182" t="s">
        <v>97</v>
      </c>
      <c r="G228" s="263">
        <v>285</v>
      </c>
    </row>
    <row r="229" spans="1:10" s="204" customFormat="1" ht="30" x14ac:dyDescent="0.25">
      <c r="A229" s="230" t="s">
        <v>624</v>
      </c>
      <c r="B229" s="258" t="s">
        <v>324</v>
      </c>
      <c r="C229" s="214" t="s">
        <v>746</v>
      </c>
      <c r="D229" s="210" t="s">
        <v>482</v>
      </c>
      <c r="E229" s="245">
        <v>44134</v>
      </c>
      <c r="F229" s="182" t="s">
        <v>98</v>
      </c>
      <c r="G229" s="263">
        <f>2.28+94.05</f>
        <v>96.33</v>
      </c>
    </row>
    <row r="230" spans="1:10" s="186" customFormat="1" ht="14.25" x14ac:dyDescent="0.2">
      <c r="A230" s="232" t="s">
        <v>625</v>
      </c>
      <c r="B230" s="187"/>
      <c r="C230" s="253"/>
      <c r="D230" s="253"/>
      <c r="E230" s="253"/>
      <c r="F230" s="187"/>
      <c r="G230" s="268"/>
    </row>
    <row r="231" spans="1:10" s="204" customFormat="1" x14ac:dyDescent="0.25">
      <c r="A231" s="230" t="s">
        <v>626</v>
      </c>
      <c r="B231" s="258" t="s">
        <v>324</v>
      </c>
      <c r="C231" s="214" t="s">
        <v>746</v>
      </c>
      <c r="D231" s="210" t="s">
        <v>482</v>
      </c>
      <c r="E231" s="245">
        <v>44134</v>
      </c>
      <c r="F231" s="182" t="s">
        <v>97</v>
      </c>
      <c r="G231" s="263">
        <v>589</v>
      </c>
    </row>
    <row r="232" spans="1:10" s="204" customFormat="1" ht="30" x14ac:dyDescent="0.25">
      <c r="A232" s="230" t="s">
        <v>627</v>
      </c>
      <c r="B232" s="258" t="s">
        <v>324</v>
      </c>
      <c r="C232" s="214" t="s">
        <v>746</v>
      </c>
      <c r="D232" s="210" t="s">
        <v>482</v>
      </c>
      <c r="E232" s="245">
        <v>44134</v>
      </c>
      <c r="F232" s="182" t="s">
        <v>98</v>
      </c>
      <c r="G232" s="263">
        <f>4.71+194.37</f>
        <v>199.08</v>
      </c>
    </row>
    <row r="233" spans="1:10" s="186" customFormat="1" ht="14.25" x14ac:dyDescent="0.2">
      <c r="A233" s="231" t="s">
        <v>628</v>
      </c>
      <c r="C233" s="252"/>
      <c r="D233" s="252"/>
      <c r="E233" s="252"/>
      <c r="G233" s="267"/>
    </row>
    <row r="234" spans="1:10" s="204" customFormat="1" x14ac:dyDescent="0.25">
      <c r="A234" s="230" t="s">
        <v>629</v>
      </c>
      <c r="B234" s="258" t="s">
        <v>324</v>
      </c>
      <c r="C234" s="214" t="s">
        <v>746</v>
      </c>
      <c r="D234" s="210" t="s">
        <v>482</v>
      </c>
      <c r="E234" s="245">
        <v>44134</v>
      </c>
      <c r="F234" s="182" t="s">
        <v>97</v>
      </c>
      <c r="G234" s="263">
        <v>608</v>
      </c>
    </row>
    <row r="235" spans="1:10" s="204" customFormat="1" ht="30" x14ac:dyDescent="0.25">
      <c r="A235" s="230" t="s">
        <v>630</v>
      </c>
      <c r="B235" s="258" t="s">
        <v>324</v>
      </c>
      <c r="C235" s="214" t="s">
        <v>746</v>
      </c>
      <c r="D235" s="210" t="s">
        <v>482</v>
      </c>
      <c r="E235" s="245">
        <v>44134</v>
      </c>
      <c r="F235" s="182" t="s">
        <v>98</v>
      </c>
      <c r="G235" s="263">
        <f>4.86+200.64</f>
        <v>205.5</v>
      </c>
    </row>
    <row r="236" spans="1:10" s="186" customFormat="1" ht="14.25" x14ac:dyDescent="0.2">
      <c r="A236" s="231" t="s">
        <v>631</v>
      </c>
      <c r="C236" s="252"/>
      <c r="D236" s="252"/>
      <c r="E236" s="252"/>
      <c r="G236" s="267"/>
    </row>
    <row r="237" spans="1:10" s="224" customFormat="1" x14ac:dyDescent="0.25">
      <c r="A237" s="230" t="s">
        <v>632</v>
      </c>
      <c r="B237" s="258" t="s">
        <v>324</v>
      </c>
      <c r="C237" s="214" t="s">
        <v>746</v>
      </c>
      <c r="D237" s="210" t="s">
        <v>482</v>
      </c>
      <c r="E237" s="245">
        <v>44134</v>
      </c>
      <c r="F237" s="182" t="s">
        <v>97</v>
      </c>
      <c r="G237" s="263">
        <v>304</v>
      </c>
      <c r="H237" s="204"/>
      <c r="I237" s="204"/>
      <c r="J237" s="204"/>
    </row>
    <row r="238" spans="1:10" s="224" customFormat="1" ht="30" x14ac:dyDescent="0.25">
      <c r="A238" s="230" t="s">
        <v>633</v>
      </c>
      <c r="B238" s="258" t="s">
        <v>324</v>
      </c>
      <c r="C238" s="214" t="s">
        <v>746</v>
      </c>
      <c r="D238" s="210" t="s">
        <v>482</v>
      </c>
      <c r="E238" s="245">
        <v>44134</v>
      </c>
      <c r="F238" s="182" t="s">
        <v>98</v>
      </c>
      <c r="G238" s="263">
        <f>2.43+100.32</f>
        <v>102.75</v>
      </c>
      <c r="H238" s="204"/>
      <c r="I238" s="204"/>
      <c r="J238" s="204"/>
    </row>
    <row r="239" spans="1:10" s="187" customFormat="1" ht="14.25" x14ac:dyDescent="0.2">
      <c r="A239" s="231" t="s">
        <v>634</v>
      </c>
      <c r="B239" s="186"/>
      <c r="C239" s="252"/>
      <c r="D239" s="252"/>
      <c r="E239" s="252"/>
      <c r="F239" s="186"/>
      <c r="G239" s="267"/>
      <c r="H239" s="186"/>
      <c r="I239" s="186"/>
      <c r="J239" s="186"/>
    </row>
    <row r="240" spans="1:10" s="204" customFormat="1" x14ac:dyDescent="0.25">
      <c r="A240" s="230" t="s">
        <v>635</v>
      </c>
      <c r="B240" s="258" t="s">
        <v>324</v>
      </c>
      <c r="C240" s="214" t="s">
        <v>746</v>
      </c>
      <c r="D240" s="210" t="s">
        <v>482</v>
      </c>
      <c r="E240" s="245">
        <v>44134</v>
      </c>
      <c r="F240" s="182" t="s">
        <v>97</v>
      </c>
      <c r="G240" s="263">
        <v>266</v>
      </c>
    </row>
    <row r="241" spans="1:10" s="204" customFormat="1" ht="30" x14ac:dyDescent="0.25">
      <c r="A241" s="230" t="s">
        <v>636</v>
      </c>
      <c r="B241" s="258" t="s">
        <v>324</v>
      </c>
      <c r="C241" s="214" t="s">
        <v>746</v>
      </c>
      <c r="D241" s="210" t="s">
        <v>482</v>
      </c>
      <c r="E241" s="245">
        <v>44134</v>
      </c>
      <c r="F241" s="182" t="s">
        <v>98</v>
      </c>
      <c r="G241" s="263">
        <f>2.13+87.78</f>
        <v>89.91</v>
      </c>
    </row>
    <row r="242" spans="1:10" s="186" customFormat="1" ht="14.25" x14ac:dyDescent="0.2">
      <c r="A242" s="231" t="s">
        <v>637</v>
      </c>
      <c r="C242" s="252"/>
      <c r="D242" s="252"/>
      <c r="E242" s="252"/>
      <c r="G242" s="267"/>
    </row>
    <row r="243" spans="1:10" s="204" customFormat="1" x14ac:dyDescent="0.25">
      <c r="A243" s="230" t="s">
        <v>638</v>
      </c>
      <c r="B243" s="258" t="s">
        <v>324</v>
      </c>
      <c r="C243" s="214" t="s">
        <v>746</v>
      </c>
      <c r="D243" s="210" t="s">
        <v>482</v>
      </c>
      <c r="E243" s="245">
        <v>44134</v>
      </c>
      <c r="F243" s="182" t="s">
        <v>97</v>
      </c>
      <c r="G243" s="263">
        <v>456</v>
      </c>
    </row>
    <row r="244" spans="1:10" s="204" customFormat="1" ht="30" x14ac:dyDescent="0.25">
      <c r="A244" s="230" t="s">
        <v>639</v>
      </c>
      <c r="B244" s="258" t="s">
        <v>324</v>
      </c>
      <c r="C244" s="214" t="s">
        <v>746</v>
      </c>
      <c r="D244" s="210" t="s">
        <v>482</v>
      </c>
      <c r="E244" s="245">
        <v>44134</v>
      </c>
      <c r="F244" s="182" t="s">
        <v>98</v>
      </c>
      <c r="G244" s="263">
        <f>3.65+150.48</f>
        <v>154.13</v>
      </c>
    </row>
    <row r="245" spans="1:10" s="186" customFormat="1" ht="14.25" x14ac:dyDescent="0.2">
      <c r="A245" s="231" t="s">
        <v>640</v>
      </c>
      <c r="C245" s="252"/>
      <c r="D245" s="252"/>
      <c r="E245" s="252"/>
      <c r="G245" s="267"/>
    </row>
    <row r="246" spans="1:10" s="204" customFormat="1" x14ac:dyDescent="0.25">
      <c r="A246" s="230" t="s">
        <v>641</v>
      </c>
      <c r="B246" s="258" t="s">
        <v>324</v>
      </c>
      <c r="C246" s="214" t="s">
        <v>746</v>
      </c>
      <c r="D246" s="210" t="s">
        <v>482</v>
      </c>
      <c r="E246" s="245">
        <v>44134</v>
      </c>
      <c r="F246" s="182" t="s">
        <v>97</v>
      </c>
      <c r="G246" s="263">
        <v>418</v>
      </c>
      <c r="H246" s="224"/>
      <c r="I246" s="224"/>
      <c r="J246" s="224"/>
    </row>
    <row r="247" spans="1:10" s="204" customFormat="1" ht="30" x14ac:dyDescent="0.25">
      <c r="A247" s="230" t="s">
        <v>642</v>
      </c>
      <c r="B247" s="258" t="s">
        <v>324</v>
      </c>
      <c r="C247" s="214" t="s">
        <v>746</v>
      </c>
      <c r="D247" s="210" t="s">
        <v>482</v>
      </c>
      <c r="E247" s="245">
        <v>44134</v>
      </c>
      <c r="F247" s="182" t="s">
        <v>98</v>
      </c>
      <c r="G247" s="263">
        <f>3.34+137.94</f>
        <v>141.28</v>
      </c>
      <c r="H247" s="224"/>
      <c r="I247" s="224"/>
      <c r="J247" s="224"/>
    </row>
    <row r="248" spans="1:10" s="186" customFormat="1" ht="14.25" x14ac:dyDescent="0.2">
      <c r="A248" s="231" t="s">
        <v>643</v>
      </c>
      <c r="C248" s="252"/>
      <c r="D248" s="252"/>
      <c r="E248" s="252"/>
      <c r="G248" s="267"/>
      <c r="H248" s="187"/>
      <c r="I248" s="187"/>
      <c r="J248" s="187"/>
    </row>
    <row r="249" spans="1:10" s="204" customFormat="1" x14ac:dyDescent="0.25">
      <c r="A249" s="228" t="s">
        <v>644</v>
      </c>
      <c r="B249" s="258" t="s">
        <v>324</v>
      </c>
      <c r="C249" s="214" t="s">
        <v>747</v>
      </c>
      <c r="D249" s="210" t="s">
        <v>487</v>
      </c>
      <c r="E249" s="245">
        <v>44165</v>
      </c>
      <c r="F249" s="182" t="s">
        <v>97</v>
      </c>
      <c r="G249" s="263">
        <v>228</v>
      </c>
    </row>
    <row r="250" spans="1:10" s="204" customFormat="1" ht="30" x14ac:dyDescent="0.25">
      <c r="A250" s="228" t="s">
        <v>645</v>
      </c>
      <c r="B250" s="258" t="s">
        <v>324</v>
      </c>
      <c r="C250" s="214" t="s">
        <v>747</v>
      </c>
      <c r="D250" s="210" t="s">
        <v>487</v>
      </c>
      <c r="E250" s="245">
        <v>44165</v>
      </c>
      <c r="F250" s="182" t="s">
        <v>98</v>
      </c>
      <c r="G250" s="263">
        <f>1.82+75.24</f>
        <v>77.059999999999988</v>
      </c>
    </row>
    <row r="251" spans="1:10" s="186" customFormat="1" ht="14.25" x14ac:dyDescent="0.2">
      <c r="A251" s="232" t="s">
        <v>646</v>
      </c>
      <c r="B251" s="187"/>
      <c r="C251" s="253"/>
      <c r="D251" s="253"/>
      <c r="E251" s="253"/>
      <c r="F251" s="187"/>
      <c r="G251" s="268"/>
    </row>
    <row r="252" spans="1:10" s="204" customFormat="1" x14ac:dyDescent="0.25">
      <c r="A252" s="230" t="s">
        <v>647</v>
      </c>
      <c r="B252" s="258" t="s">
        <v>324</v>
      </c>
      <c r="C252" s="214" t="s">
        <v>747</v>
      </c>
      <c r="D252" s="210" t="s">
        <v>487</v>
      </c>
      <c r="E252" s="245">
        <v>44165</v>
      </c>
      <c r="F252" s="182" t="s">
        <v>97</v>
      </c>
      <c r="G252" s="263">
        <v>228</v>
      </c>
    </row>
    <row r="253" spans="1:10" s="204" customFormat="1" ht="30" x14ac:dyDescent="0.25">
      <c r="A253" s="230" t="s">
        <v>648</v>
      </c>
      <c r="B253" s="258" t="s">
        <v>324</v>
      </c>
      <c r="C253" s="214" t="s">
        <v>747</v>
      </c>
      <c r="D253" s="210" t="s">
        <v>487</v>
      </c>
      <c r="E253" s="245">
        <v>44165</v>
      </c>
      <c r="F253" s="182" t="s">
        <v>98</v>
      </c>
      <c r="G253" s="263">
        <v>77.06</v>
      </c>
    </row>
    <row r="254" spans="1:10" s="187" customFormat="1" ht="14.25" x14ac:dyDescent="0.2">
      <c r="A254" s="231" t="s">
        <v>659</v>
      </c>
      <c r="B254" s="186"/>
      <c r="C254" s="252"/>
      <c r="D254" s="252"/>
      <c r="E254" s="252"/>
      <c r="F254" s="186"/>
      <c r="G254" s="267"/>
      <c r="H254" s="186"/>
      <c r="I254" s="186"/>
      <c r="J254" s="186"/>
    </row>
    <row r="255" spans="1:10" s="204" customFormat="1" x14ac:dyDescent="0.25">
      <c r="A255" s="230" t="s">
        <v>652</v>
      </c>
      <c r="B255" s="258" t="s">
        <v>324</v>
      </c>
      <c r="C255" s="214" t="s">
        <v>747</v>
      </c>
      <c r="D255" s="210" t="s">
        <v>487</v>
      </c>
      <c r="E255" s="245">
        <v>44165</v>
      </c>
      <c r="F255" s="182" t="s">
        <v>97</v>
      </c>
      <c r="G255" s="263">
        <v>190</v>
      </c>
    </row>
    <row r="256" spans="1:10" s="204" customFormat="1" ht="30" x14ac:dyDescent="0.25">
      <c r="A256" s="230" t="s">
        <v>653</v>
      </c>
      <c r="B256" s="258" t="s">
        <v>324</v>
      </c>
      <c r="C256" s="214" t="s">
        <v>747</v>
      </c>
      <c r="D256" s="210" t="s">
        <v>487</v>
      </c>
      <c r="E256" s="245">
        <v>44165</v>
      </c>
      <c r="F256" s="182" t="s">
        <v>98</v>
      </c>
      <c r="G256" s="263">
        <f>1.52+62.7</f>
        <v>64.22</v>
      </c>
    </row>
    <row r="257" spans="1:10" s="186" customFormat="1" ht="14.25" x14ac:dyDescent="0.2">
      <c r="A257" s="231" t="s">
        <v>649</v>
      </c>
      <c r="C257" s="252"/>
      <c r="D257" s="252"/>
      <c r="E257" s="252"/>
      <c r="G257" s="267"/>
    </row>
    <row r="258" spans="1:10" s="204" customFormat="1" x14ac:dyDescent="0.25">
      <c r="A258" s="230" t="s">
        <v>650</v>
      </c>
      <c r="B258" s="258" t="s">
        <v>324</v>
      </c>
      <c r="C258" s="214" t="s">
        <v>747</v>
      </c>
      <c r="D258" s="210" t="s">
        <v>487</v>
      </c>
      <c r="E258" s="245">
        <v>44165</v>
      </c>
      <c r="F258" s="182" t="s">
        <v>97</v>
      </c>
      <c r="G258" s="263">
        <v>342</v>
      </c>
    </row>
    <row r="259" spans="1:10" s="204" customFormat="1" ht="30" x14ac:dyDescent="0.25">
      <c r="A259" s="230" t="s">
        <v>651</v>
      </c>
      <c r="B259" s="258" t="s">
        <v>324</v>
      </c>
      <c r="C259" s="214" t="s">
        <v>747</v>
      </c>
      <c r="D259" s="210" t="s">
        <v>487</v>
      </c>
      <c r="E259" s="245">
        <v>44165</v>
      </c>
      <c r="F259" s="182" t="s">
        <v>98</v>
      </c>
      <c r="G259" s="263">
        <f>2.74+112.86</f>
        <v>115.6</v>
      </c>
    </row>
    <row r="260" spans="1:10" s="186" customFormat="1" ht="14.25" x14ac:dyDescent="0.2">
      <c r="A260" s="231" t="s">
        <v>656</v>
      </c>
      <c r="C260" s="252"/>
      <c r="D260" s="252"/>
      <c r="E260" s="252"/>
      <c r="G260" s="267"/>
    </row>
    <row r="261" spans="1:10" s="204" customFormat="1" x14ac:dyDescent="0.25">
      <c r="A261" s="230" t="s">
        <v>657</v>
      </c>
      <c r="B261" s="258" t="s">
        <v>324</v>
      </c>
      <c r="C261" s="214" t="s">
        <v>747</v>
      </c>
      <c r="D261" s="210" t="s">
        <v>487</v>
      </c>
      <c r="E261" s="245">
        <v>44165</v>
      </c>
      <c r="F261" s="182" t="s">
        <v>97</v>
      </c>
      <c r="G261" s="263">
        <v>209</v>
      </c>
    </row>
    <row r="262" spans="1:10" s="204" customFormat="1" ht="30" x14ac:dyDescent="0.25">
      <c r="A262" s="230" t="s">
        <v>658</v>
      </c>
      <c r="B262" s="258" t="s">
        <v>324</v>
      </c>
      <c r="C262" s="214" t="s">
        <v>747</v>
      </c>
      <c r="D262" s="210" t="s">
        <v>487</v>
      </c>
      <c r="E262" s="245">
        <v>44165</v>
      </c>
      <c r="F262" s="182" t="s">
        <v>98</v>
      </c>
      <c r="G262" s="263">
        <f>1.67+68.97</f>
        <v>70.64</v>
      </c>
    </row>
    <row r="263" spans="1:10" s="186" customFormat="1" ht="14.25" x14ac:dyDescent="0.2">
      <c r="A263" s="231" t="s">
        <v>660</v>
      </c>
      <c r="C263" s="252"/>
      <c r="D263" s="252"/>
      <c r="E263" s="252"/>
      <c r="G263" s="267"/>
      <c r="H263" s="187"/>
      <c r="I263" s="187"/>
      <c r="J263" s="187"/>
    </row>
    <row r="264" spans="1:10" s="204" customFormat="1" x14ac:dyDescent="0.25">
      <c r="A264" s="230" t="s">
        <v>661</v>
      </c>
      <c r="B264" s="258" t="s">
        <v>324</v>
      </c>
      <c r="C264" s="214" t="s">
        <v>747</v>
      </c>
      <c r="D264" s="210" t="s">
        <v>487</v>
      </c>
      <c r="E264" s="245">
        <v>44165</v>
      </c>
      <c r="F264" s="182" t="s">
        <v>97</v>
      </c>
      <c r="G264" s="263">
        <v>418</v>
      </c>
    </row>
    <row r="265" spans="1:10" s="204" customFormat="1" ht="30" x14ac:dyDescent="0.25">
      <c r="A265" s="230" t="s">
        <v>662</v>
      </c>
      <c r="B265" s="258" t="s">
        <v>324</v>
      </c>
      <c r="C265" s="214" t="s">
        <v>747</v>
      </c>
      <c r="D265" s="210" t="s">
        <v>487</v>
      </c>
      <c r="E265" s="245">
        <v>44165</v>
      </c>
      <c r="F265" s="182" t="s">
        <v>98</v>
      </c>
      <c r="G265" s="263">
        <f>3.34+137.94</f>
        <v>141.28</v>
      </c>
    </row>
    <row r="266" spans="1:10" s="186" customFormat="1" ht="14.25" x14ac:dyDescent="0.2">
      <c r="A266" s="232" t="s">
        <v>663</v>
      </c>
      <c r="B266" s="187"/>
      <c r="C266" s="253"/>
      <c r="D266" s="253"/>
      <c r="E266" s="253"/>
      <c r="F266" s="187"/>
      <c r="G266" s="268"/>
    </row>
    <row r="267" spans="1:10" s="204" customFormat="1" x14ac:dyDescent="0.25">
      <c r="A267" s="230" t="s">
        <v>664</v>
      </c>
      <c r="B267" s="258" t="s">
        <v>324</v>
      </c>
      <c r="C267" s="214" t="s">
        <v>747</v>
      </c>
      <c r="D267" s="210" t="s">
        <v>487</v>
      </c>
      <c r="E267" s="245">
        <v>44165</v>
      </c>
      <c r="F267" s="182" t="s">
        <v>97</v>
      </c>
      <c r="G267" s="263">
        <v>665</v>
      </c>
    </row>
    <row r="268" spans="1:10" s="204" customFormat="1" ht="30" x14ac:dyDescent="0.25">
      <c r="A268" s="230" t="s">
        <v>665</v>
      </c>
      <c r="B268" s="258" t="s">
        <v>324</v>
      </c>
      <c r="C268" s="214" t="s">
        <v>747</v>
      </c>
      <c r="D268" s="210" t="s">
        <v>487</v>
      </c>
      <c r="E268" s="245">
        <v>44165</v>
      </c>
      <c r="F268" s="182" t="s">
        <v>98</v>
      </c>
      <c r="G268" s="263">
        <f>5.32+219.45</f>
        <v>224.76999999999998</v>
      </c>
    </row>
    <row r="269" spans="1:10" s="186" customFormat="1" ht="14.25" x14ac:dyDescent="0.2">
      <c r="A269" s="231" t="s">
        <v>666</v>
      </c>
      <c r="C269" s="252"/>
      <c r="D269" s="252"/>
      <c r="E269" s="252"/>
      <c r="G269" s="267"/>
    </row>
    <row r="270" spans="1:10" s="204" customFormat="1" x14ac:dyDescent="0.25">
      <c r="A270" s="230" t="s">
        <v>667</v>
      </c>
      <c r="B270" s="258" t="s">
        <v>324</v>
      </c>
      <c r="C270" s="214" t="s">
        <v>747</v>
      </c>
      <c r="D270" s="210" t="s">
        <v>487</v>
      </c>
      <c r="E270" s="245">
        <v>44165</v>
      </c>
      <c r="F270" s="182" t="s">
        <v>97</v>
      </c>
      <c r="G270" s="263">
        <v>399</v>
      </c>
    </row>
    <row r="271" spans="1:10" s="204" customFormat="1" ht="30" x14ac:dyDescent="0.25">
      <c r="A271" s="230" t="s">
        <v>668</v>
      </c>
      <c r="B271" s="258" t="s">
        <v>324</v>
      </c>
      <c r="C271" s="214" t="s">
        <v>747</v>
      </c>
      <c r="D271" s="210" t="s">
        <v>487</v>
      </c>
      <c r="E271" s="245">
        <v>44165</v>
      </c>
      <c r="F271" s="182" t="s">
        <v>98</v>
      </c>
      <c r="G271" s="263">
        <f>3.19+131.67</f>
        <v>134.85999999999999</v>
      </c>
    </row>
    <row r="272" spans="1:10" s="186" customFormat="1" ht="14.25" x14ac:dyDescent="0.2">
      <c r="A272" s="231" t="s">
        <v>669</v>
      </c>
      <c r="C272" s="252"/>
      <c r="D272" s="252"/>
      <c r="E272" s="252"/>
      <c r="G272" s="267"/>
    </row>
    <row r="273" spans="1:10" s="204" customFormat="1" x14ac:dyDescent="0.25">
      <c r="A273" s="230" t="s">
        <v>670</v>
      </c>
      <c r="B273" s="258" t="s">
        <v>324</v>
      </c>
      <c r="C273" s="214" t="s">
        <v>747</v>
      </c>
      <c r="D273" s="210" t="s">
        <v>487</v>
      </c>
      <c r="E273" s="245">
        <v>44165</v>
      </c>
      <c r="F273" s="182" t="s">
        <v>97</v>
      </c>
      <c r="G273" s="263">
        <v>1064</v>
      </c>
    </row>
    <row r="274" spans="1:10" s="204" customFormat="1" ht="30" x14ac:dyDescent="0.25">
      <c r="A274" s="230" t="s">
        <v>671</v>
      </c>
      <c r="B274" s="258" t="s">
        <v>324</v>
      </c>
      <c r="C274" s="214" t="s">
        <v>747</v>
      </c>
      <c r="D274" s="210" t="s">
        <v>487</v>
      </c>
      <c r="E274" s="245">
        <v>44165</v>
      </c>
      <c r="F274" s="182" t="s">
        <v>98</v>
      </c>
      <c r="G274" s="263">
        <f>8.51+351.12</f>
        <v>359.63</v>
      </c>
    </row>
    <row r="275" spans="1:10" s="204" customFormat="1" x14ac:dyDescent="0.25">
      <c r="A275" s="231" t="s">
        <v>672</v>
      </c>
      <c r="B275" s="186"/>
      <c r="C275" s="252"/>
      <c r="D275" s="252"/>
      <c r="E275" s="252"/>
      <c r="F275" s="186"/>
      <c r="G275" s="267"/>
      <c r="H275" s="186"/>
      <c r="I275" s="186"/>
      <c r="J275" s="186"/>
    </row>
    <row r="276" spans="1:10" s="204" customFormat="1" x14ac:dyDescent="0.25">
      <c r="A276" s="230" t="s">
        <v>673</v>
      </c>
      <c r="B276" s="258" t="s">
        <v>324</v>
      </c>
      <c r="C276" s="214" t="s">
        <v>747</v>
      </c>
      <c r="D276" s="210" t="s">
        <v>487</v>
      </c>
      <c r="E276" s="245">
        <v>44165</v>
      </c>
      <c r="F276" s="182" t="s">
        <v>97</v>
      </c>
      <c r="G276" s="263">
        <v>342</v>
      </c>
    </row>
    <row r="277" spans="1:10" s="204" customFormat="1" ht="30" x14ac:dyDescent="0.25">
      <c r="A277" s="230" t="s">
        <v>674</v>
      </c>
      <c r="B277" s="258" t="s">
        <v>324</v>
      </c>
      <c r="C277" s="214" t="s">
        <v>747</v>
      </c>
      <c r="D277" s="210" t="s">
        <v>487</v>
      </c>
      <c r="E277" s="245">
        <v>44165</v>
      </c>
      <c r="F277" s="182" t="s">
        <v>98</v>
      </c>
      <c r="G277" s="263">
        <f>2.74+112.86</f>
        <v>115.6</v>
      </c>
    </row>
    <row r="278" spans="1:10" s="204" customFormat="1" x14ac:dyDescent="0.25">
      <c r="A278" s="231" t="s">
        <v>675</v>
      </c>
      <c r="B278" s="186"/>
      <c r="C278" s="252"/>
      <c r="D278" s="252"/>
      <c r="E278" s="252"/>
      <c r="F278" s="186"/>
      <c r="G278" s="267"/>
      <c r="H278" s="186"/>
      <c r="I278" s="186"/>
      <c r="J278" s="186"/>
    </row>
    <row r="279" spans="1:10" s="204" customFormat="1" x14ac:dyDescent="0.25">
      <c r="A279" s="230" t="s">
        <v>676</v>
      </c>
      <c r="B279" s="258" t="s">
        <v>324</v>
      </c>
      <c r="C279" s="214" t="s">
        <v>747</v>
      </c>
      <c r="D279" s="210" t="s">
        <v>487</v>
      </c>
      <c r="E279" s="245">
        <v>44165</v>
      </c>
      <c r="F279" s="182" t="s">
        <v>97</v>
      </c>
      <c r="G279" s="263">
        <v>437</v>
      </c>
    </row>
    <row r="280" spans="1:10" s="204" customFormat="1" ht="30" x14ac:dyDescent="0.25">
      <c r="A280" s="230" t="s">
        <v>677</v>
      </c>
      <c r="B280" s="258" t="s">
        <v>324</v>
      </c>
      <c r="C280" s="214" t="s">
        <v>747</v>
      </c>
      <c r="D280" s="210" t="s">
        <v>487</v>
      </c>
      <c r="E280" s="245">
        <v>44165</v>
      </c>
      <c r="F280" s="182" t="s">
        <v>98</v>
      </c>
      <c r="G280" s="263">
        <f>3.5+144.21</f>
        <v>147.71</v>
      </c>
    </row>
    <row r="281" spans="1:10" s="204" customFormat="1" x14ac:dyDescent="0.25">
      <c r="A281" s="231" t="s">
        <v>678</v>
      </c>
      <c r="B281" s="186"/>
      <c r="C281" s="252"/>
      <c r="D281" s="252"/>
      <c r="E281" s="252"/>
      <c r="F281" s="186"/>
      <c r="G281" s="267"/>
      <c r="H281" s="186"/>
      <c r="I281" s="186"/>
      <c r="J281" s="186"/>
    </row>
    <row r="282" spans="1:10" s="204" customFormat="1" x14ac:dyDescent="0.25">
      <c r="A282" s="230" t="s">
        <v>679</v>
      </c>
      <c r="B282" s="258" t="s">
        <v>324</v>
      </c>
      <c r="C282" s="214" t="s">
        <v>747</v>
      </c>
      <c r="D282" s="210" t="s">
        <v>487</v>
      </c>
      <c r="E282" s="245">
        <v>44165</v>
      </c>
      <c r="F282" s="182" t="s">
        <v>97</v>
      </c>
      <c r="G282" s="263">
        <v>551</v>
      </c>
    </row>
    <row r="283" spans="1:10" s="204" customFormat="1" ht="30" x14ac:dyDescent="0.25">
      <c r="A283" s="230" t="s">
        <v>680</v>
      </c>
      <c r="B283" s="258" t="s">
        <v>324</v>
      </c>
      <c r="C283" s="214" t="s">
        <v>747</v>
      </c>
      <c r="D283" s="210" t="s">
        <v>487</v>
      </c>
      <c r="E283" s="245">
        <v>44165</v>
      </c>
      <c r="F283" s="182" t="s">
        <v>98</v>
      </c>
      <c r="G283" s="263">
        <f>4.41+181.83</f>
        <v>186.24</v>
      </c>
    </row>
    <row r="284" spans="1:10" s="204" customFormat="1" x14ac:dyDescent="0.25">
      <c r="A284" s="231" t="s">
        <v>681</v>
      </c>
      <c r="B284" s="186"/>
      <c r="C284" s="252"/>
      <c r="D284" s="252"/>
      <c r="E284" s="252"/>
      <c r="F284" s="186"/>
      <c r="G284" s="267"/>
    </row>
    <row r="285" spans="1:10" s="204" customFormat="1" x14ac:dyDescent="0.25">
      <c r="A285" s="230" t="s">
        <v>682</v>
      </c>
      <c r="B285" s="258" t="s">
        <v>324</v>
      </c>
      <c r="C285" s="214" t="s">
        <v>747</v>
      </c>
      <c r="D285" s="210" t="s">
        <v>487</v>
      </c>
      <c r="E285" s="245">
        <v>44165</v>
      </c>
      <c r="F285" s="182" t="s">
        <v>97</v>
      </c>
      <c r="G285" s="263">
        <v>532</v>
      </c>
    </row>
    <row r="286" spans="1:10" s="204" customFormat="1" ht="30" x14ac:dyDescent="0.25">
      <c r="A286" s="230" t="s">
        <v>683</v>
      </c>
      <c r="B286" s="258" t="s">
        <v>324</v>
      </c>
      <c r="C286" s="214" t="s">
        <v>747</v>
      </c>
      <c r="D286" s="210" t="s">
        <v>487</v>
      </c>
      <c r="E286" s="245">
        <v>44165</v>
      </c>
      <c r="F286" s="182" t="s">
        <v>98</v>
      </c>
      <c r="G286" s="272">
        <f>4.26+175.56</f>
        <v>179.82</v>
      </c>
    </row>
    <row r="287" spans="1:10" s="186" customFormat="1" ht="14.25" x14ac:dyDescent="0.2">
      <c r="A287" s="231" t="s">
        <v>738</v>
      </c>
      <c r="C287" s="252"/>
      <c r="D287" s="252"/>
      <c r="E287" s="252"/>
      <c r="G287" s="267"/>
      <c r="H287" s="187"/>
      <c r="I287" s="187"/>
      <c r="J287" s="187"/>
    </row>
    <row r="288" spans="1:10" s="204" customFormat="1" x14ac:dyDescent="0.25">
      <c r="A288" s="230" t="s">
        <v>739</v>
      </c>
      <c r="B288" s="258" t="s">
        <v>324</v>
      </c>
      <c r="C288" s="214" t="s">
        <v>748</v>
      </c>
      <c r="D288" s="210" t="s">
        <v>494</v>
      </c>
      <c r="E288" s="245">
        <v>44196</v>
      </c>
      <c r="F288" s="182" t="s">
        <v>97</v>
      </c>
      <c r="G288" s="263">
        <v>76</v>
      </c>
    </row>
    <row r="289" spans="1:10" s="204" customFormat="1" ht="30" x14ac:dyDescent="0.25">
      <c r="A289" s="230" t="s">
        <v>740</v>
      </c>
      <c r="B289" s="258" t="s">
        <v>324</v>
      </c>
      <c r="C289" s="214" t="s">
        <v>748</v>
      </c>
      <c r="D289" s="210" t="s">
        <v>494</v>
      </c>
      <c r="E289" s="245">
        <v>44196</v>
      </c>
      <c r="F289" s="182" t="s">
        <v>98</v>
      </c>
      <c r="G289" s="263">
        <v>25.69</v>
      </c>
    </row>
    <row r="290" spans="1:10" s="186" customFormat="1" ht="14.25" x14ac:dyDescent="0.2">
      <c r="A290" s="231" t="s">
        <v>749</v>
      </c>
      <c r="C290" s="252"/>
      <c r="D290" s="252"/>
      <c r="E290" s="252"/>
      <c r="G290" s="267"/>
      <c r="H290" s="187"/>
      <c r="I290" s="187"/>
      <c r="J290" s="187"/>
    </row>
    <row r="291" spans="1:10" s="204" customFormat="1" x14ac:dyDescent="0.25">
      <c r="A291" s="230" t="s">
        <v>750</v>
      </c>
      <c r="B291" s="258" t="s">
        <v>324</v>
      </c>
      <c r="C291" s="214" t="s">
        <v>748</v>
      </c>
      <c r="D291" s="210" t="s">
        <v>494</v>
      </c>
      <c r="E291" s="245">
        <v>44196</v>
      </c>
      <c r="F291" s="182" t="s">
        <v>97</v>
      </c>
      <c r="G291" s="263">
        <v>190</v>
      </c>
    </row>
    <row r="292" spans="1:10" s="204" customFormat="1" ht="30" x14ac:dyDescent="0.25">
      <c r="A292" s="230" t="s">
        <v>751</v>
      </c>
      <c r="B292" s="258" t="s">
        <v>324</v>
      </c>
      <c r="C292" s="214" t="s">
        <v>748</v>
      </c>
      <c r="D292" s="210" t="s">
        <v>494</v>
      </c>
      <c r="E292" s="245">
        <v>44196</v>
      </c>
      <c r="F292" s="182" t="s">
        <v>98</v>
      </c>
      <c r="G292" s="263">
        <f>1.52+62.7</f>
        <v>64.22</v>
      </c>
    </row>
    <row r="293" spans="1:10" s="187" customFormat="1" ht="14.25" x14ac:dyDescent="0.2">
      <c r="A293" s="232" t="s">
        <v>752</v>
      </c>
      <c r="C293" s="253"/>
      <c r="D293" s="253"/>
      <c r="E293" s="253"/>
      <c r="G293" s="268"/>
      <c r="H293" s="186"/>
      <c r="I293" s="186"/>
      <c r="J293" s="186"/>
    </row>
    <row r="294" spans="1:10" s="204" customFormat="1" x14ac:dyDescent="0.25">
      <c r="A294" s="230" t="s">
        <v>753</v>
      </c>
      <c r="B294" s="258" t="s">
        <v>324</v>
      </c>
      <c r="C294" s="214" t="s">
        <v>748</v>
      </c>
      <c r="D294" s="210" t="s">
        <v>494</v>
      </c>
      <c r="E294" s="245">
        <v>44196</v>
      </c>
      <c r="F294" s="182" t="s">
        <v>97</v>
      </c>
      <c r="G294" s="263">
        <v>76</v>
      </c>
    </row>
    <row r="295" spans="1:10" s="204" customFormat="1" ht="30" x14ac:dyDescent="0.25">
      <c r="A295" s="230" t="s">
        <v>754</v>
      </c>
      <c r="B295" s="258" t="s">
        <v>324</v>
      </c>
      <c r="C295" s="214" t="s">
        <v>748</v>
      </c>
      <c r="D295" s="210" t="s">
        <v>494</v>
      </c>
      <c r="E295" s="245">
        <v>44196</v>
      </c>
      <c r="F295" s="182" t="s">
        <v>98</v>
      </c>
      <c r="G295" s="263">
        <v>25.69</v>
      </c>
    </row>
    <row r="296" spans="1:10" s="204" customFormat="1" x14ac:dyDescent="0.25">
      <c r="A296" s="493" t="s">
        <v>756</v>
      </c>
      <c r="B296" s="494"/>
      <c r="C296" s="494"/>
      <c r="D296" s="494"/>
      <c r="E296" s="494"/>
      <c r="F296" s="494"/>
      <c r="G296" s="495"/>
    </row>
    <row r="297" spans="1:10" s="204" customFormat="1" x14ac:dyDescent="0.25">
      <c r="A297" s="230" t="s">
        <v>757</v>
      </c>
      <c r="B297" s="258" t="s">
        <v>324</v>
      </c>
      <c r="C297" s="214" t="s">
        <v>748</v>
      </c>
      <c r="D297" s="210" t="s">
        <v>494</v>
      </c>
      <c r="E297" s="245">
        <v>44196</v>
      </c>
      <c r="F297" s="182" t="s">
        <v>97</v>
      </c>
      <c r="G297" s="263">
        <v>304</v>
      </c>
    </row>
    <row r="298" spans="1:10" s="204" customFormat="1" ht="30" x14ac:dyDescent="0.25">
      <c r="A298" s="230" t="s">
        <v>758</v>
      </c>
      <c r="B298" s="258" t="s">
        <v>324</v>
      </c>
      <c r="C298" s="214" t="s">
        <v>748</v>
      </c>
      <c r="D298" s="210" t="s">
        <v>494</v>
      </c>
      <c r="E298" s="245">
        <v>44196</v>
      </c>
      <c r="F298" s="182" t="s">
        <v>98</v>
      </c>
      <c r="G298" s="263">
        <f>2.43+100.32</f>
        <v>102.75</v>
      </c>
    </row>
    <row r="299" spans="1:10" s="186" customFormat="1" ht="14.25" x14ac:dyDescent="0.2">
      <c r="A299" s="231" t="s">
        <v>759</v>
      </c>
      <c r="C299" s="252"/>
      <c r="D299" s="252"/>
      <c r="E299" s="252"/>
      <c r="G299" s="267"/>
    </row>
    <row r="300" spans="1:10" s="204" customFormat="1" x14ac:dyDescent="0.25">
      <c r="A300" s="230" t="s">
        <v>760</v>
      </c>
      <c r="B300" s="258" t="s">
        <v>324</v>
      </c>
      <c r="C300" s="214" t="s">
        <v>748</v>
      </c>
      <c r="D300" s="210" t="s">
        <v>494</v>
      </c>
      <c r="E300" s="245">
        <v>44196</v>
      </c>
      <c r="F300" s="182" t="s">
        <v>97</v>
      </c>
      <c r="G300" s="263">
        <v>266</v>
      </c>
    </row>
    <row r="301" spans="1:10" s="204" customFormat="1" ht="30" x14ac:dyDescent="0.25">
      <c r="A301" s="230" t="s">
        <v>761</v>
      </c>
      <c r="B301" s="258" t="s">
        <v>324</v>
      </c>
      <c r="C301" s="214" t="s">
        <v>748</v>
      </c>
      <c r="D301" s="210" t="s">
        <v>494</v>
      </c>
      <c r="E301" s="245">
        <v>44196</v>
      </c>
      <c r="F301" s="182" t="s">
        <v>98</v>
      </c>
      <c r="G301" s="263">
        <f>3.65+150.48</f>
        <v>154.13</v>
      </c>
    </row>
    <row r="302" spans="1:10" s="186" customFormat="1" ht="14.25" x14ac:dyDescent="0.2">
      <c r="A302" s="231" t="s">
        <v>762</v>
      </c>
      <c r="C302" s="252"/>
      <c r="D302" s="252"/>
      <c r="E302" s="252"/>
      <c r="G302" s="267"/>
    </row>
    <row r="303" spans="1:10" s="204" customFormat="1" x14ac:dyDescent="0.25">
      <c r="A303" s="230" t="s">
        <v>763</v>
      </c>
      <c r="B303" s="258" t="s">
        <v>324</v>
      </c>
      <c r="C303" s="214" t="s">
        <v>748</v>
      </c>
      <c r="D303" s="210" t="s">
        <v>494</v>
      </c>
      <c r="E303" s="245">
        <v>44196</v>
      </c>
      <c r="F303" s="182" t="s">
        <v>97</v>
      </c>
      <c r="G303" s="263">
        <v>266</v>
      </c>
    </row>
    <row r="304" spans="1:10" s="204" customFormat="1" ht="30" x14ac:dyDescent="0.25">
      <c r="A304" s="230" t="s">
        <v>764</v>
      </c>
      <c r="B304" s="258" t="s">
        <v>324</v>
      </c>
      <c r="C304" s="214" t="s">
        <v>748</v>
      </c>
      <c r="D304" s="210" t="s">
        <v>494</v>
      </c>
      <c r="E304" s="245">
        <v>44196</v>
      </c>
      <c r="F304" s="182" t="s">
        <v>98</v>
      </c>
      <c r="G304" s="263">
        <f>3.65+87.78</f>
        <v>91.43</v>
      </c>
    </row>
    <row r="305" spans="1:10" s="186" customFormat="1" ht="14.25" x14ac:dyDescent="0.2">
      <c r="A305" s="231" t="s">
        <v>765</v>
      </c>
      <c r="C305" s="252"/>
      <c r="D305" s="252"/>
      <c r="E305" s="252"/>
      <c r="G305" s="267"/>
      <c r="H305" s="187"/>
      <c r="I305" s="187"/>
      <c r="J305" s="187"/>
    </row>
    <row r="306" spans="1:10" s="197" customFormat="1" x14ac:dyDescent="0.25">
      <c r="A306" s="230" t="s">
        <v>766</v>
      </c>
      <c r="B306" s="258" t="s">
        <v>324</v>
      </c>
      <c r="C306" s="214" t="s">
        <v>748</v>
      </c>
      <c r="D306" s="210" t="s">
        <v>494</v>
      </c>
      <c r="E306" s="245">
        <v>44196</v>
      </c>
      <c r="F306" s="182" t="s">
        <v>97</v>
      </c>
      <c r="G306" s="263">
        <v>456</v>
      </c>
      <c r="H306" s="204"/>
      <c r="I306" s="204"/>
      <c r="J306" s="204"/>
    </row>
    <row r="307" spans="1:10" s="197" customFormat="1" ht="30" x14ac:dyDescent="0.25">
      <c r="A307" s="230" t="s">
        <v>767</v>
      </c>
      <c r="B307" s="258" t="s">
        <v>324</v>
      </c>
      <c r="C307" s="214" t="s">
        <v>748</v>
      </c>
      <c r="D307" s="210" t="s">
        <v>494</v>
      </c>
      <c r="E307" s="245">
        <v>44196</v>
      </c>
      <c r="F307" s="182" t="s">
        <v>98</v>
      </c>
      <c r="G307" s="263">
        <f>3.65+150.48</f>
        <v>154.13</v>
      </c>
      <c r="H307" s="204"/>
      <c r="I307" s="204"/>
      <c r="J307" s="204"/>
    </row>
    <row r="308" spans="1:10" s="186" customFormat="1" ht="14.25" x14ac:dyDescent="0.2">
      <c r="A308" s="232" t="s">
        <v>768</v>
      </c>
      <c r="B308" s="187"/>
      <c r="C308" s="253"/>
      <c r="D308" s="253"/>
      <c r="E308" s="253"/>
      <c r="F308" s="187"/>
      <c r="G308" s="268"/>
    </row>
    <row r="309" spans="1:10" x14ac:dyDescent="0.25">
      <c r="A309" s="230" t="s">
        <v>769</v>
      </c>
      <c r="B309" s="258" t="s">
        <v>324</v>
      </c>
      <c r="C309" s="214" t="s">
        <v>748</v>
      </c>
      <c r="D309" s="210" t="s">
        <v>494</v>
      </c>
      <c r="E309" s="245">
        <v>44196</v>
      </c>
      <c r="F309" s="182" t="s">
        <v>97</v>
      </c>
      <c r="G309" s="263">
        <v>475</v>
      </c>
      <c r="H309" s="204"/>
      <c r="I309" s="204"/>
      <c r="J309" s="204"/>
    </row>
    <row r="310" spans="1:10" s="197" customFormat="1" ht="30" x14ac:dyDescent="0.25">
      <c r="A310" s="230" t="s">
        <v>770</v>
      </c>
      <c r="B310" s="258" t="s">
        <v>324</v>
      </c>
      <c r="C310" s="214" t="s">
        <v>748</v>
      </c>
      <c r="D310" s="210" t="s">
        <v>494</v>
      </c>
      <c r="E310" s="245">
        <v>44196</v>
      </c>
      <c r="F310" s="182" t="s">
        <v>98</v>
      </c>
      <c r="G310" s="263">
        <f>3.8+156.75</f>
        <v>160.55000000000001</v>
      </c>
      <c r="H310" s="204"/>
      <c r="I310" s="204"/>
      <c r="J310" s="204"/>
    </row>
    <row r="311" spans="1:10" s="186" customFormat="1" ht="14.25" x14ac:dyDescent="0.2">
      <c r="A311" s="231" t="s">
        <v>771</v>
      </c>
      <c r="C311" s="252"/>
      <c r="D311" s="252"/>
      <c r="E311" s="252"/>
      <c r="G311" s="267"/>
    </row>
    <row r="312" spans="1:10" s="197" customFormat="1" x14ac:dyDescent="0.25">
      <c r="A312" s="230" t="s">
        <v>772</v>
      </c>
      <c r="B312" s="258" t="s">
        <v>324</v>
      </c>
      <c r="C312" s="214" t="s">
        <v>748</v>
      </c>
      <c r="D312" s="210" t="s">
        <v>494</v>
      </c>
      <c r="E312" s="245">
        <v>44196</v>
      </c>
      <c r="F312" s="182" t="s">
        <v>97</v>
      </c>
      <c r="G312" s="263">
        <v>456</v>
      </c>
      <c r="H312" s="204"/>
      <c r="I312" s="204"/>
      <c r="J312" s="204"/>
    </row>
    <row r="313" spans="1:10" s="197" customFormat="1" ht="30" x14ac:dyDescent="0.25">
      <c r="A313" s="230" t="s">
        <v>773</v>
      </c>
      <c r="B313" s="258" t="s">
        <v>324</v>
      </c>
      <c r="C313" s="214" t="s">
        <v>748</v>
      </c>
      <c r="D313" s="210" t="s">
        <v>494</v>
      </c>
      <c r="E313" s="245">
        <v>44196</v>
      </c>
      <c r="F313" s="182" t="s">
        <v>98</v>
      </c>
      <c r="G313" s="263">
        <v>154.13</v>
      </c>
      <c r="H313" s="204"/>
      <c r="I313" s="204"/>
      <c r="J313" s="204"/>
    </row>
    <row r="314" spans="1:10" s="186" customFormat="1" ht="14.25" x14ac:dyDescent="0.2">
      <c r="A314" s="231" t="s">
        <v>774</v>
      </c>
      <c r="C314" s="252"/>
      <c r="D314" s="252"/>
      <c r="E314" s="252"/>
      <c r="G314" s="267"/>
    </row>
    <row r="315" spans="1:10" s="197" customFormat="1" x14ac:dyDescent="0.25">
      <c r="A315" s="230" t="s">
        <v>775</v>
      </c>
      <c r="B315" s="258" t="s">
        <v>324</v>
      </c>
      <c r="C315" s="214" t="s">
        <v>748</v>
      </c>
      <c r="D315" s="210" t="s">
        <v>494</v>
      </c>
      <c r="E315" s="245">
        <v>44196</v>
      </c>
      <c r="F315" s="182" t="s">
        <v>97</v>
      </c>
      <c r="G315" s="263">
        <v>912</v>
      </c>
      <c r="H315" s="204"/>
      <c r="I315" s="204"/>
      <c r="J315" s="204"/>
    </row>
    <row r="316" spans="1:10" s="197" customFormat="1" ht="30" x14ac:dyDescent="0.25">
      <c r="A316" s="230" t="s">
        <v>776</v>
      </c>
      <c r="B316" s="258" t="s">
        <v>324</v>
      </c>
      <c r="C316" s="214" t="s">
        <v>748</v>
      </c>
      <c r="D316" s="210" t="s">
        <v>494</v>
      </c>
      <c r="E316" s="245">
        <v>44196</v>
      </c>
      <c r="F316" s="182" t="s">
        <v>98</v>
      </c>
      <c r="G316" s="263">
        <f>7.3+300.96</f>
        <v>308.26</v>
      </c>
      <c r="H316" s="204"/>
      <c r="I316" s="204"/>
      <c r="J316" s="204"/>
    </row>
    <row r="317" spans="1:10" s="204" customFormat="1" x14ac:dyDescent="0.25">
      <c r="A317" s="231" t="s">
        <v>777</v>
      </c>
      <c r="B317" s="186"/>
      <c r="C317" s="252"/>
      <c r="D317" s="252"/>
      <c r="E317" s="252"/>
      <c r="F317" s="186"/>
      <c r="G317" s="267"/>
      <c r="H317" s="186"/>
      <c r="I317" s="186"/>
      <c r="J317" s="186"/>
    </row>
    <row r="318" spans="1:10" s="197" customFormat="1" x14ac:dyDescent="0.25">
      <c r="A318" s="230" t="s">
        <v>778</v>
      </c>
      <c r="B318" s="258" t="s">
        <v>324</v>
      </c>
      <c r="C318" s="214" t="s">
        <v>748</v>
      </c>
      <c r="D318" s="210" t="s">
        <v>494</v>
      </c>
      <c r="E318" s="245">
        <v>44196</v>
      </c>
      <c r="F318" s="182" t="s">
        <v>97</v>
      </c>
      <c r="G318" s="263">
        <v>266</v>
      </c>
      <c r="H318" s="204"/>
      <c r="I318" s="204"/>
      <c r="J318" s="204"/>
    </row>
    <row r="319" spans="1:10" s="197" customFormat="1" ht="30" x14ac:dyDescent="0.25">
      <c r="A319" s="230" t="s">
        <v>779</v>
      </c>
      <c r="B319" s="258" t="s">
        <v>324</v>
      </c>
      <c r="C319" s="214" t="s">
        <v>748</v>
      </c>
      <c r="D319" s="210" t="s">
        <v>494</v>
      </c>
      <c r="E319" s="245">
        <v>44196</v>
      </c>
      <c r="F319" s="182" t="s">
        <v>98</v>
      </c>
      <c r="G319" s="263">
        <v>91.43</v>
      </c>
      <c r="H319" s="204"/>
      <c r="I319" s="204"/>
    </row>
    <row r="320" spans="1:10" s="204" customFormat="1" x14ac:dyDescent="0.25">
      <c r="A320" s="231" t="s">
        <v>780</v>
      </c>
      <c r="B320" s="186"/>
      <c r="C320" s="252"/>
      <c r="D320" s="252"/>
      <c r="E320" s="252"/>
      <c r="F320" s="186"/>
      <c r="G320" s="267"/>
      <c r="H320" s="186"/>
      <c r="I320" s="186"/>
      <c r="J320" s="186"/>
    </row>
    <row r="321" spans="1:10" s="197" customFormat="1" x14ac:dyDescent="0.25">
      <c r="A321" s="230" t="s">
        <v>781</v>
      </c>
      <c r="B321" s="258" t="s">
        <v>324</v>
      </c>
      <c r="C321" s="214" t="s">
        <v>748</v>
      </c>
      <c r="D321" s="210" t="s">
        <v>494</v>
      </c>
      <c r="E321" s="245">
        <v>44196</v>
      </c>
      <c r="F321" s="182" t="s">
        <v>97</v>
      </c>
      <c r="G321" s="263">
        <v>304</v>
      </c>
    </row>
    <row r="322" spans="1:10" s="197" customFormat="1" ht="30" x14ac:dyDescent="0.25">
      <c r="A322" s="230" t="s">
        <v>782</v>
      </c>
      <c r="B322" s="258" t="s">
        <v>324</v>
      </c>
      <c r="C322" s="214" t="s">
        <v>748</v>
      </c>
      <c r="D322" s="210" t="s">
        <v>494</v>
      </c>
      <c r="E322" s="245">
        <v>44196</v>
      </c>
      <c r="F322" s="182" t="s">
        <v>98</v>
      </c>
      <c r="G322" s="263">
        <f>2.43+100.32</f>
        <v>102.75</v>
      </c>
      <c r="H322" s="107"/>
      <c r="I322" s="107"/>
      <c r="J322" s="107"/>
    </row>
    <row r="323" spans="1:10" s="204" customFormat="1" x14ac:dyDescent="0.25">
      <c r="A323" s="231" t="s">
        <v>783</v>
      </c>
      <c r="B323" s="186"/>
      <c r="C323" s="252"/>
      <c r="D323" s="252"/>
      <c r="E323" s="252"/>
      <c r="F323" s="186"/>
      <c r="G323" s="267"/>
      <c r="H323" s="186"/>
      <c r="I323" s="186"/>
      <c r="J323" s="186"/>
    </row>
    <row r="324" spans="1:10" s="197" customFormat="1" x14ac:dyDescent="0.25">
      <c r="A324" s="230" t="s">
        <v>784</v>
      </c>
      <c r="B324" s="258" t="s">
        <v>324</v>
      </c>
      <c r="C324" s="214" t="s">
        <v>748</v>
      </c>
      <c r="D324" s="210" t="s">
        <v>494</v>
      </c>
      <c r="E324" s="245">
        <v>44196</v>
      </c>
      <c r="F324" s="182" t="s">
        <v>97</v>
      </c>
      <c r="G324" s="263">
        <v>228</v>
      </c>
    </row>
    <row r="325" spans="1:10" s="197" customFormat="1" ht="30" x14ac:dyDescent="0.25">
      <c r="A325" s="230" t="s">
        <v>785</v>
      </c>
      <c r="B325" s="258" t="s">
        <v>324</v>
      </c>
      <c r="C325" s="214" t="s">
        <v>748</v>
      </c>
      <c r="D325" s="210" t="s">
        <v>494</v>
      </c>
      <c r="E325" s="245">
        <v>44196</v>
      </c>
      <c r="F325" s="182" t="s">
        <v>98</v>
      </c>
      <c r="G325" s="263">
        <f>1.82+75.24</f>
        <v>77.059999999999988</v>
      </c>
    </row>
    <row r="326" spans="1:10" s="204" customFormat="1" x14ac:dyDescent="0.25">
      <c r="A326" s="231" t="s">
        <v>786</v>
      </c>
      <c r="B326" s="186"/>
      <c r="C326" s="252"/>
      <c r="D326" s="252"/>
      <c r="E326" s="252"/>
      <c r="F326" s="186"/>
      <c r="G326" s="267"/>
    </row>
    <row r="327" spans="1:10" s="197" customFormat="1" x14ac:dyDescent="0.25">
      <c r="A327" s="230" t="s">
        <v>787</v>
      </c>
      <c r="B327" s="258" t="s">
        <v>324</v>
      </c>
      <c r="C327" s="214" t="s">
        <v>748</v>
      </c>
      <c r="D327" s="210" t="s">
        <v>494</v>
      </c>
      <c r="E327" s="245">
        <v>44196</v>
      </c>
      <c r="F327" s="182" t="s">
        <v>97</v>
      </c>
      <c r="G327" s="263">
        <v>418</v>
      </c>
    </row>
    <row r="328" spans="1:10" s="197" customFormat="1" ht="30" x14ac:dyDescent="0.25">
      <c r="A328" s="230" t="s">
        <v>788</v>
      </c>
      <c r="B328" s="258" t="s">
        <v>324</v>
      </c>
      <c r="C328" s="214" t="s">
        <v>748</v>
      </c>
      <c r="D328" s="210" t="s">
        <v>494</v>
      </c>
      <c r="E328" s="245">
        <v>44196</v>
      </c>
      <c r="F328" s="182" t="s">
        <v>98</v>
      </c>
      <c r="G328" s="263">
        <f>3.34+137.94</f>
        <v>141.28</v>
      </c>
    </row>
    <row r="329" spans="1:10" s="197" customFormat="1" x14ac:dyDescent="0.25">
      <c r="A329" s="476" t="str">
        <f>'C1. Tööjõukulud'!A94:F94</f>
        <v>Aruandlusperioodi 01/04/2020 - 31/12/2020 kulud kokku</v>
      </c>
      <c r="B329" s="477"/>
      <c r="C329" s="477"/>
      <c r="D329" s="477"/>
      <c r="E329" s="477"/>
      <c r="F329" s="478"/>
      <c r="G329" s="273">
        <f>SUM(G5:G328)</f>
        <v>53301.019999999975</v>
      </c>
    </row>
    <row r="330" spans="1:10" s="197" customFormat="1" x14ac:dyDescent="0.25">
      <c r="A330" s="179"/>
      <c r="B330" s="179"/>
      <c r="C330" s="199"/>
      <c r="D330" s="199"/>
      <c r="E330" s="249"/>
      <c r="F330" s="179"/>
      <c r="G330" s="261"/>
    </row>
    <row r="331" spans="1:10" s="197" customFormat="1" ht="15.75" x14ac:dyDescent="0.25">
      <c r="A331" s="320" t="s">
        <v>175</v>
      </c>
      <c r="B331" s="129" t="s">
        <v>246</v>
      </c>
      <c r="C331" s="128"/>
      <c r="D331" s="161"/>
      <c r="E331" s="161"/>
      <c r="F331" s="180"/>
      <c r="G331" s="262"/>
    </row>
    <row r="332" spans="1:10" s="224" customFormat="1" x14ac:dyDescent="0.25">
      <c r="A332" s="480" t="s">
        <v>1093</v>
      </c>
      <c r="B332" s="481"/>
      <c r="C332" s="481"/>
      <c r="D332" s="481"/>
      <c r="E332" s="481"/>
      <c r="F332" s="481"/>
      <c r="G332" s="482"/>
    </row>
    <row r="333" spans="1:10" s="208" customFormat="1" x14ac:dyDescent="0.25">
      <c r="A333" s="344" t="s">
        <v>1094</v>
      </c>
      <c r="B333" s="184" t="s">
        <v>324</v>
      </c>
      <c r="C333" s="214" t="s">
        <v>905</v>
      </c>
      <c r="D333" s="242">
        <v>202101</v>
      </c>
      <c r="E333" s="245">
        <v>44227</v>
      </c>
      <c r="F333" s="184" t="s">
        <v>97</v>
      </c>
      <c r="G333" s="264">
        <v>800</v>
      </c>
    </row>
    <row r="334" spans="1:10" s="208" customFormat="1" ht="30" x14ac:dyDescent="0.25">
      <c r="A334" s="344" t="s">
        <v>1095</v>
      </c>
      <c r="B334" s="184" t="s">
        <v>324</v>
      </c>
      <c r="C334" s="214" t="s">
        <v>905</v>
      </c>
      <c r="D334" s="242">
        <v>202101</v>
      </c>
      <c r="E334" s="245">
        <v>44227</v>
      </c>
      <c r="F334" s="182" t="s">
        <v>98</v>
      </c>
      <c r="G334" s="264">
        <v>270.39999999999998</v>
      </c>
    </row>
    <row r="335" spans="1:10" s="330" customFormat="1" x14ac:dyDescent="0.25">
      <c r="A335" s="480" t="s">
        <v>1096</v>
      </c>
      <c r="B335" s="481"/>
      <c r="C335" s="481"/>
      <c r="D335" s="481"/>
      <c r="E335" s="481"/>
      <c r="F335" s="481"/>
      <c r="G335" s="482"/>
    </row>
    <row r="336" spans="1:10" s="208" customFormat="1" x14ac:dyDescent="0.25">
      <c r="A336" s="344" t="s">
        <v>1097</v>
      </c>
      <c r="B336" s="184" t="s">
        <v>324</v>
      </c>
      <c r="C336" s="214" t="s">
        <v>906</v>
      </c>
      <c r="D336" s="242">
        <v>202102</v>
      </c>
      <c r="E336" s="245">
        <v>44255</v>
      </c>
      <c r="F336" s="184" t="s">
        <v>97</v>
      </c>
      <c r="G336" s="264">
        <v>800</v>
      </c>
    </row>
    <row r="337" spans="1:7" s="208" customFormat="1" ht="30" x14ac:dyDescent="0.25">
      <c r="A337" s="344" t="s">
        <v>1098</v>
      </c>
      <c r="B337" s="184" t="s">
        <v>324</v>
      </c>
      <c r="C337" s="214" t="s">
        <v>906</v>
      </c>
      <c r="D337" s="242">
        <v>202102</v>
      </c>
      <c r="E337" s="245">
        <v>44255</v>
      </c>
      <c r="F337" s="182" t="s">
        <v>98</v>
      </c>
      <c r="G337" s="264">
        <v>270.39999999999998</v>
      </c>
    </row>
    <row r="338" spans="1:7" s="224" customFormat="1" x14ac:dyDescent="0.25">
      <c r="A338" s="480" t="s">
        <v>1099</v>
      </c>
      <c r="B338" s="481"/>
      <c r="C338" s="481"/>
      <c r="D338" s="481"/>
      <c r="E338" s="481"/>
      <c r="F338" s="481"/>
      <c r="G338" s="482"/>
    </row>
    <row r="339" spans="1:7" s="208" customFormat="1" x14ac:dyDescent="0.25">
      <c r="A339" s="344" t="s">
        <v>1100</v>
      </c>
      <c r="B339" s="184" t="s">
        <v>324</v>
      </c>
      <c r="C339" s="214" t="s">
        <v>907</v>
      </c>
      <c r="D339" s="242">
        <v>202103</v>
      </c>
      <c r="E339" s="245">
        <v>44286</v>
      </c>
      <c r="F339" s="184" t="s">
        <v>97</v>
      </c>
      <c r="G339" s="264">
        <v>800</v>
      </c>
    </row>
    <row r="340" spans="1:7" s="208" customFormat="1" ht="30" x14ac:dyDescent="0.25">
      <c r="A340" s="344" t="s">
        <v>1101</v>
      </c>
      <c r="B340" s="184" t="s">
        <v>324</v>
      </c>
      <c r="C340" s="214" t="s">
        <v>907</v>
      </c>
      <c r="D340" s="242">
        <v>202103</v>
      </c>
      <c r="E340" s="245">
        <v>44286</v>
      </c>
      <c r="F340" s="182" t="s">
        <v>98</v>
      </c>
      <c r="G340" s="264">
        <v>270.39999999999998</v>
      </c>
    </row>
    <row r="341" spans="1:7" s="224" customFormat="1" x14ac:dyDescent="0.25">
      <c r="A341" s="480" t="s">
        <v>1102</v>
      </c>
      <c r="B341" s="481"/>
      <c r="C341" s="481"/>
      <c r="D341" s="481"/>
      <c r="E341" s="481"/>
      <c r="F341" s="481"/>
      <c r="G341" s="482"/>
    </row>
    <row r="342" spans="1:7" s="208" customFormat="1" x14ac:dyDescent="0.25">
      <c r="A342" s="344" t="s">
        <v>1103</v>
      </c>
      <c r="B342" s="184" t="s">
        <v>324</v>
      </c>
      <c r="C342" s="214" t="s">
        <v>898</v>
      </c>
      <c r="D342" s="242">
        <v>202104</v>
      </c>
      <c r="E342" s="245">
        <v>44316</v>
      </c>
      <c r="F342" s="184" t="s">
        <v>97</v>
      </c>
      <c r="G342" s="264">
        <v>800</v>
      </c>
    </row>
    <row r="343" spans="1:7" s="208" customFormat="1" ht="30" x14ac:dyDescent="0.25">
      <c r="A343" s="344" t="s">
        <v>1104</v>
      </c>
      <c r="B343" s="184" t="s">
        <v>324</v>
      </c>
      <c r="C343" s="214" t="s">
        <v>898</v>
      </c>
      <c r="D343" s="242">
        <v>202104</v>
      </c>
      <c r="E343" s="245">
        <v>44316</v>
      </c>
      <c r="F343" s="182" t="s">
        <v>98</v>
      </c>
      <c r="G343" s="264">
        <v>270.39999999999998</v>
      </c>
    </row>
    <row r="344" spans="1:7" s="224" customFormat="1" x14ac:dyDescent="0.25">
      <c r="A344" s="480" t="s">
        <v>1105</v>
      </c>
      <c r="B344" s="481"/>
      <c r="C344" s="481"/>
      <c r="D344" s="481"/>
      <c r="E344" s="481"/>
      <c r="F344" s="481"/>
      <c r="G344" s="482"/>
    </row>
    <row r="345" spans="1:7" s="208" customFormat="1" x14ac:dyDescent="0.25">
      <c r="A345" s="344" t="s">
        <v>1106</v>
      </c>
      <c r="B345" s="184" t="s">
        <v>324</v>
      </c>
      <c r="C345" s="214" t="s">
        <v>908</v>
      </c>
      <c r="D345" s="242">
        <v>202105</v>
      </c>
      <c r="E345" s="245">
        <v>44347</v>
      </c>
      <c r="F345" s="184" t="s">
        <v>97</v>
      </c>
      <c r="G345" s="264">
        <v>800</v>
      </c>
    </row>
    <row r="346" spans="1:7" s="208" customFormat="1" ht="30" x14ac:dyDescent="0.25">
      <c r="A346" s="344" t="s">
        <v>1107</v>
      </c>
      <c r="B346" s="184" t="s">
        <v>324</v>
      </c>
      <c r="C346" s="214" t="s">
        <v>908</v>
      </c>
      <c r="D346" s="242">
        <v>202105</v>
      </c>
      <c r="E346" s="245">
        <v>44347</v>
      </c>
      <c r="F346" s="182" t="s">
        <v>98</v>
      </c>
      <c r="G346" s="264">
        <v>270.39999999999998</v>
      </c>
    </row>
    <row r="347" spans="1:7" s="224" customFormat="1" x14ac:dyDescent="0.25">
      <c r="A347" s="480" t="s">
        <v>1108</v>
      </c>
      <c r="B347" s="481"/>
      <c r="C347" s="481"/>
      <c r="D347" s="481"/>
      <c r="E347" s="481"/>
      <c r="F347" s="481"/>
      <c r="G347" s="482"/>
    </row>
    <row r="348" spans="1:7" s="208" customFormat="1" x14ac:dyDescent="0.25">
      <c r="A348" s="344" t="s">
        <v>1109</v>
      </c>
      <c r="B348" s="184" t="s">
        <v>324</v>
      </c>
      <c r="C348" s="214" t="s">
        <v>909</v>
      </c>
      <c r="D348" s="242">
        <v>202106</v>
      </c>
      <c r="E348" s="245">
        <v>44377</v>
      </c>
      <c r="F348" s="184" t="s">
        <v>97</v>
      </c>
      <c r="G348" s="264">
        <v>800</v>
      </c>
    </row>
    <row r="349" spans="1:7" s="208" customFormat="1" ht="30" x14ac:dyDescent="0.25">
      <c r="A349" s="344" t="s">
        <v>1110</v>
      </c>
      <c r="B349" s="184" t="s">
        <v>324</v>
      </c>
      <c r="C349" s="214" t="s">
        <v>909</v>
      </c>
      <c r="D349" s="242">
        <v>202106</v>
      </c>
      <c r="E349" s="245">
        <v>44377</v>
      </c>
      <c r="F349" s="182" t="s">
        <v>98</v>
      </c>
      <c r="G349" s="264">
        <v>270.39999999999998</v>
      </c>
    </row>
    <row r="350" spans="1:7" s="224" customFormat="1" x14ac:dyDescent="0.25">
      <c r="A350" s="480" t="s">
        <v>1111</v>
      </c>
      <c r="B350" s="481"/>
      <c r="C350" s="481"/>
      <c r="D350" s="481"/>
      <c r="E350" s="481"/>
      <c r="F350" s="481"/>
      <c r="G350" s="482"/>
    </row>
    <row r="351" spans="1:7" s="208" customFormat="1" x14ac:dyDescent="0.25">
      <c r="A351" s="344" t="s">
        <v>1112</v>
      </c>
      <c r="B351" s="184" t="s">
        <v>324</v>
      </c>
      <c r="C351" s="214" t="s">
        <v>910</v>
      </c>
      <c r="D351" s="242">
        <v>202107</v>
      </c>
      <c r="E351" s="245">
        <v>44408</v>
      </c>
      <c r="F351" s="184" t="s">
        <v>97</v>
      </c>
      <c r="G351" s="264">
        <v>800</v>
      </c>
    </row>
    <row r="352" spans="1:7" s="208" customFormat="1" ht="30" x14ac:dyDescent="0.25">
      <c r="A352" s="344" t="s">
        <v>1113</v>
      </c>
      <c r="B352" s="184" t="s">
        <v>324</v>
      </c>
      <c r="C352" s="214" t="s">
        <v>910</v>
      </c>
      <c r="D352" s="242">
        <v>202107</v>
      </c>
      <c r="E352" s="245">
        <v>44408</v>
      </c>
      <c r="F352" s="182" t="s">
        <v>98</v>
      </c>
      <c r="G352" s="264">
        <v>270.39999999999998</v>
      </c>
    </row>
    <row r="353" spans="1:10" s="224" customFormat="1" x14ac:dyDescent="0.25">
      <c r="A353" s="480" t="s">
        <v>1114</v>
      </c>
      <c r="B353" s="481"/>
      <c r="C353" s="481"/>
      <c r="D353" s="481"/>
      <c r="E353" s="481"/>
      <c r="F353" s="481"/>
      <c r="G353" s="482"/>
    </row>
    <row r="354" spans="1:10" s="208" customFormat="1" x14ac:dyDescent="0.25">
      <c r="A354" s="344" t="s">
        <v>1115</v>
      </c>
      <c r="B354" s="184" t="s">
        <v>324</v>
      </c>
      <c r="C354" s="214" t="s">
        <v>911</v>
      </c>
      <c r="D354" s="242">
        <v>202108</v>
      </c>
      <c r="E354" s="245">
        <v>44439</v>
      </c>
      <c r="F354" s="184" t="s">
        <v>97</v>
      </c>
      <c r="G354" s="264">
        <v>800</v>
      </c>
    </row>
    <row r="355" spans="1:10" s="208" customFormat="1" ht="30" x14ac:dyDescent="0.25">
      <c r="A355" s="344" t="s">
        <v>1116</v>
      </c>
      <c r="B355" s="184" t="s">
        <v>324</v>
      </c>
      <c r="C355" s="214" t="s">
        <v>911</v>
      </c>
      <c r="D355" s="242">
        <v>202108</v>
      </c>
      <c r="E355" s="245">
        <v>44439</v>
      </c>
      <c r="F355" s="182" t="s">
        <v>98</v>
      </c>
      <c r="G355" s="264">
        <v>270.39999999999998</v>
      </c>
    </row>
    <row r="356" spans="1:10" s="224" customFormat="1" x14ac:dyDescent="0.25">
      <c r="A356" s="480" t="s">
        <v>1117</v>
      </c>
      <c r="B356" s="481"/>
      <c r="C356" s="481"/>
      <c r="D356" s="481"/>
      <c r="E356" s="481"/>
      <c r="F356" s="481"/>
      <c r="G356" s="482"/>
    </row>
    <row r="357" spans="1:10" s="208" customFormat="1" x14ac:dyDescent="0.25">
      <c r="A357" s="344" t="s">
        <v>1118</v>
      </c>
      <c r="B357" s="184" t="s">
        <v>324</v>
      </c>
      <c r="C357" s="214" t="s">
        <v>912</v>
      </c>
      <c r="D357" s="242">
        <v>202109</v>
      </c>
      <c r="E357" s="245">
        <v>44469</v>
      </c>
      <c r="F357" s="184" t="s">
        <v>97</v>
      </c>
      <c r="G357" s="264">
        <v>800</v>
      </c>
    </row>
    <row r="358" spans="1:10" s="208" customFormat="1" ht="30" x14ac:dyDescent="0.25">
      <c r="A358" s="344" t="s">
        <v>1119</v>
      </c>
      <c r="B358" s="184" t="s">
        <v>324</v>
      </c>
      <c r="C358" s="214" t="s">
        <v>912</v>
      </c>
      <c r="D358" s="242">
        <v>202109</v>
      </c>
      <c r="E358" s="245">
        <v>44469</v>
      </c>
      <c r="F358" s="182" t="s">
        <v>98</v>
      </c>
      <c r="G358" s="264">
        <v>270.39999999999998</v>
      </c>
    </row>
    <row r="359" spans="1:10" s="197" customFormat="1" ht="15.75" x14ac:dyDescent="0.25">
      <c r="A359" s="363" t="s">
        <v>176</v>
      </c>
      <c r="B359" s="129" t="s">
        <v>149</v>
      </c>
      <c r="C359" s="128"/>
      <c r="D359" s="161"/>
      <c r="E359" s="161"/>
      <c r="F359" s="180"/>
      <c r="G359" s="262"/>
    </row>
    <row r="360" spans="1:10" s="208" customFormat="1" ht="18.75" customHeight="1" x14ac:dyDescent="0.25">
      <c r="A360" s="327" t="s">
        <v>1120</v>
      </c>
      <c r="B360" s="328" t="s">
        <v>859</v>
      </c>
      <c r="C360" s="328"/>
      <c r="D360" s="364"/>
      <c r="E360" s="364"/>
      <c r="F360" s="328"/>
      <c r="G360" s="365"/>
      <c r="H360" s="197"/>
      <c r="I360" s="197"/>
      <c r="J360" s="197"/>
    </row>
    <row r="361" spans="1:10" s="208" customFormat="1" x14ac:dyDescent="0.25">
      <c r="A361" s="349" t="s">
        <v>1121</v>
      </c>
      <c r="B361" s="184" t="s">
        <v>324</v>
      </c>
      <c r="C361" s="214" t="s">
        <v>856</v>
      </c>
      <c r="D361" s="242">
        <v>202102</v>
      </c>
      <c r="E361" s="245">
        <v>44255</v>
      </c>
      <c r="F361" s="182" t="s">
        <v>97</v>
      </c>
      <c r="G361" s="378">
        <v>157.5</v>
      </c>
    </row>
    <row r="362" spans="1:10" s="208" customFormat="1" ht="30" x14ac:dyDescent="0.25">
      <c r="A362" s="349" t="s">
        <v>1122</v>
      </c>
      <c r="B362" s="208" t="s">
        <v>324</v>
      </c>
      <c r="C362" s="214" t="s">
        <v>856</v>
      </c>
      <c r="D362" s="242">
        <v>202102</v>
      </c>
      <c r="E362" s="245">
        <v>44255</v>
      </c>
      <c r="F362" s="182" t="s">
        <v>98</v>
      </c>
      <c r="G362" s="378">
        <v>53.24</v>
      </c>
    </row>
    <row r="363" spans="1:10" s="204" customFormat="1" ht="15.75" x14ac:dyDescent="0.25">
      <c r="A363" s="321" t="s">
        <v>1123</v>
      </c>
      <c r="B363" s="328" t="s">
        <v>859</v>
      </c>
      <c r="C363" s="328"/>
      <c r="D363" s="364"/>
      <c r="E363" s="364"/>
      <c r="F363" s="328"/>
      <c r="G363" s="379"/>
    </row>
    <row r="364" spans="1:10" s="224" customFormat="1" x14ac:dyDescent="0.25">
      <c r="A364" s="349" t="s">
        <v>1124</v>
      </c>
      <c r="B364" s="184" t="s">
        <v>324</v>
      </c>
      <c r="C364" s="214" t="s">
        <v>858</v>
      </c>
      <c r="D364" s="242">
        <v>202103</v>
      </c>
      <c r="E364" s="245">
        <v>44286</v>
      </c>
      <c r="F364" s="182" t="s">
        <v>97</v>
      </c>
      <c r="G364" s="378">
        <v>112.5</v>
      </c>
    </row>
    <row r="365" spans="1:10" s="224" customFormat="1" ht="30" x14ac:dyDescent="0.25">
      <c r="A365" s="349" t="s">
        <v>1125</v>
      </c>
      <c r="B365" s="208" t="s">
        <v>324</v>
      </c>
      <c r="C365" s="214" t="s">
        <v>858</v>
      </c>
      <c r="D365" s="242">
        <v>202103</v>
      </c>
      <c r="E365" s="245">
        <v>44286</v>
      </c>
      <c r="F365" s="182" t="s">
        <v>98</v>
      </c>
      <c r="G365" s="378">
        <v>38.03</v>
      </c>
    </row>
    <row r="366" spans="1:10" s="204" customFormat="1" ht="15.75" x14ac:dyDescent="0.25">
      <c r="A366" s="321" t="s">
        <v>1126</v>
      </c>
      <c r="B366" s="328" t="s">
        <v>859</v>
      </c>
      <c r="C366" s="328"/>
      <c r="D366" s="364"/>
      <c r="E366" s="364"/>
      <c r="F366" s="328"/>
      <c r="G366" s="379"/>
    </row>
    <row r="367" spans="1:10" s="204" customFormat="1" x14ac:dyDescent="0.25">
      <c r="A367" s="349" t="s">
        <v>1132</v>
      </c>
      <c r="B367" s="184" t="s">
        <v>324</v>
      </c>
      <c r="C367" s="214" t="s">
        <v>862</v>
      </c>
      <c r="D367" s="242">
        <v>202104</v>
      </c>
      <c r="E367" s="245">
        <v>44316</v>
      </c>
      <c r="F367" s="182" t="s">
        <v>97</v>
      </c>
      <c r="G367" s="378">
        <v>112.5</v>
      </c>
    </row>
    <row r="368" spans="1:10" s="204" customFormat="1" ht="30" x14ac:dyDescent="0.25">
      <c r="A368" s="413" t="s">
        <v>1133</v>
      </c>
      <c r="B368" s="208" t="s">
        <v>324</v>
      </c>
      <c r="C368" s="214" t="s">
        <v>862</v>
      </c>
      <c r="D368" s="242">
        <v>202104</v>
      </c>
      <c r="E368" s="245">
        <v>44316</v>
      </c>
      <c r="F368" s="182" t="s">
        <v>98</v>
      </c>
      <c r="G368" s="412">
        <v>38.03</v>
      </c>
    </row>
    <row r="369" spans="1:7" s="204" customFormat="1" ht="15.75" x14ac:dyDescent="0.25">
      <c r="A369" s="367" t="s">
        <v>1127</v>
      </c>
      <c r="B369" s="328" t="s">
        <v>859</v>
      </c>
      <c r="C369" s="328"/>
      <c r="D369" s="364"/>
      <c r="E369" s="364"/>
      <c r="F369" s="328"/>
      <c r="G369" s="378"/>
    </row>
    <row r="370" spans="1:7" s="204" customFormat="1" x14ac:dyDescent="0.25">
      <c r="A370" s="349" t="s">
        <v>1134</v>
      </c>
      <c r="B370" s="184" t="s">
        <v>324</v>
      </c>
      <c r="C370" s="214" t="s">
        <v>865</v>
      </c>
      <c r="D370" s="242">
        <v>202105</v>
      </c>
      <c r="E370" s="245">
        <v>44347</v>
      </c>
      <c r="F370" s="182" t="s">
        <v>97</v>
      </c>
      <c r="G370" s="378">
        <v>60</v>
      </c>
    </row>
    <row r="371" spans="1:7" s="204" customFormat="1" ht="30" x14ac:dyDescent="0.25">
      <c r="A371" s="349" t="s">
        <v>1135</v>
      </c>
      <c r="B371" s="208" t="s">
        <v>324</v>
      </c>
      <c r="C371" s="214" t="s">
        <v>865</v>
      </c>
      <c r="D371" s="242">
        <v>202105</v>
      </c>
      <c r="E371" s="245">
        <v>44347</v>
      </c>
      <c r="F371" s="182" t="s">
        <v>98</v>
      </c>
      <c r="G371" s="378">
        <v>20.28</v>
      </c>
    </row>
    <row r="372" spans="1:7" s="204" customFormat="1" ht="15.75" x14ac:dyDescent="0.25">
      <c r="A372" s="367" t="s">
        <v>1128</v>
      </c>
      <c r="B372" s="328" t="s">
        <v>859</v>
      </c>
      <c r="C372" s="328"/>
      <c r="D372" s="364"/>
      <c r="E372" s="364"/>
      <c r="F372" s="328"/>
      <c r="G372" s="378"/>
    </row>
    <row r="373" spans="1:7" s="204" customFormat="1" x14ac:dyDescent="0.25">
      <c r="A373" s="349" t="s">
        <v>1136</v>
      </c>
      <c r="B373" s="184" t="s">
        <v>324</v>
      </c>
      <c r="C373" s="214" t="s">
        <v>868</v>
      </c>
      <c r="D373" s="242">
        <v>202106</v>
      </c>
      <c r="E373" s="245">
        <v>44377</v>
      </c>
      <c r="F373" s="182" t="s">
        <v>97</v>
      </c>
      <c r="G373" s="378">
        <v>195</v>
      </c>
    </row>
    <row r="374" spans="1:7" s="204" customFormat="1" ht="30" x14ac:dyDescent="0.25">
      <c r="A374" s="349" t="s">
        <v>1137</v>
      </c>
      <c r="B374" s="208" t="s">
        <v>324</v>
      </c>
      <c r="C374" s="214" t="s">
        <v>868</v>
      </c>
      <c r="D374" s="242">
        <v>202106</v>
      </c>
      <c r="E374" s="245">
        <v>44377</v>
      </c>
      <c r="F374" s="182" t="s">
        <v>98</v>
      </c>
      <c r="G374" s="378">
        <v>65.91</v>
      </c>
    </row>
    <row r="375" spans="1:7" s="204" customFormat="1" ht="15.75" x14ac:dyDescent="0.25">
      <c r="A375" s="367" t="s">
        <v>1129</v>
      </c>
      <c r="B375" s="328" t="s">
        <v>1407</v>
      </c>
      <c r="C375" s="328"/>
      <c r="D375" s="364"/>
      <c r="E375" s="364"/>
      <c r="F375" s="328"/>
      <c r="G375" s="378"/>
    </row>
    <row r="376" spans="1:7" s="204" customFormat="1" x14ac:dyDescent="0.25">
      <c r="A376" s="349" t="s">
        <v>1138</v>
      </c>
      <c r="B376" s="184" t="s">
        <v>324</v>
      </c>
      <c r="C376" s="214" t="s">
        <v>870</v>
      </c>
      <c r="D376" s="242">
        <v>202107</v>
      </c>
      <c r="E376" s="245">
        <v>44408</v>
      </c>
      <c r="F376" s="182" t="s">
        <v>97</v>
      </c>
      <c r="G376" s="378">
        <v>37.5</v>
      </c>
    </row>
    <row r="377" spans="1:7" s="204" customFormat="1" ht="30" x14ac:dyDescent="0.25">
      <c r="A377" s="349" t="s">
        <v>1139</v>
      </c>
      <c r="B377" s="208" t="s">
        <v>324</v>
      </c>
      <c r="C377" s="214" t="s">
        <v>870</v>
      </c>
      <c r="D377" s="242">
        <v>202107</v>
      </c>
      <c r="E377" s="245">
        <v>44408</v>
      </c>
      <c r="F377" s="182" t="s">
        <v>98</v>
      </c>
      <c r="G377" s="378">
        <v>12.68</v>
      </c>
    </row>
    <row r="378" spans="1:7" s="204" customFormat="1" ht="15.75" x14ac:dyDescent="0.25">
      <c r="A378" s="367" t="s">
        <v>1130</v>
      </c>
      <c r="B378" s="328" t="s">
        <v>859</v>
      </c>
      <c r="C378" s="328"/>
      <c r="D378" s="364"/>
      <c r="E378" s="364"/>
      <c r="F378" s="328"/>
      <c r="G378" s="378"/>
    </row>
    <row r="379" spans="1:7" s="204" customFormat="1" x14ac:dyDescent="0.25">
      <c r="A379" s="349" t="s">
        <v>1140</v>
      </c>
      <c r="B379" s="184" t="s">
        <v>324</v>
      </c>
      <c r="C379" s="214" t="s">
        <v>877</v>
      </c>
      <c r="D379" s="242">
        <v>202108</v>
      </c>
      <c r="E379" s="245">
        <v>44439</v>
      </c>
      <c r="F379" s="182" t="s">
        <v>97</v>
      </c>
      <c r="G379" s="378">
        <v>150</v>
      </c>
    </row>
    <row r="380" spans="1:7" s="204" customFormat="1" ht="30" x14ac:dyDescent="0.25">
      <c r="A380" s="349" t="s">
        <v>1141</v>
      </c>
      <c r="B380" s="208" t="s">
        <v>324</v>
      </c>
      <c r="C380" s="214" t="s">
        <v>877</v>
      </c>
      <c r="D380" s="242">
        <v>202108</v>
      </c>
      <c r="E380" s="245">
        <v>44439</v>
      </c>
      <c r="F380" s="182" t="s">
        <v>98</v>
      </c>
      <c r="G380" s="378">
        <v>50.7</v>
      </c>
    </row>
    <row r="381" spans="1:7" s="204" customFormat="1" ht="15.75" x14ac:dyDescent="0.25">
      <c r="A381" s="367" t="s">
        <v>1131</v>
      </c>
      <c r="B381" s="328" t="s">
        <v>859</v>
      </c>
      <c r="C381" s="328"/>
      <c r="D381" s="364"/>
      <c r="E381" s="364"/>
      <c r="F381" s="328"/>
      <c r="G381" s="378"/>
    </row>
    <row r="382" spans="1:7" s="204" customFormat="1" x14ac:dyDescent="0.25">
      <c r="A382" s="349" t="s">
        <v>1142</v>
      </c>
      <c r="B382" s="184" t="s">
        <v>324</v>
      </c>
      <c r="C382" s="214" t="s">
        <v>904</v>
      </c>
      <c r="D382" s="242">
        <v>202109</v>
      </c>
      <c r="E382" s="245">
        <v>44469</v>
      </c>
      <c r="F382" s="182" t="s">
        <v>97</v>
      </c>
      <c r="G382" s="378">
        <v>202.5</v>
      </c>
    </row>
    <row r="383" spans="1:7" s="204" customFormat="1" ht="30" x14ac:dyDescent="0.25">
      <c r="A383" s="349" t="s">
        <v>1143</v>
      </c>
      <c r="B383" s="208" t="s">
        <v>324</v>
      </c>
      <c r="C383" s="214" t="s">
        <v>904</v>
      </c>
      <c r="D383" s="242">
        <v>202109</v>
      </c>
      <c r="E383" s="245">
        <v>44469</v>
      </c>
      <c r="F383" s="182" t="s">
        <v>98</v>
      </c>
      <c r="G383" s="378">
        <v>68.45</v>
      </c>
    </row>
    <row r="384" spans="1:7" s="197" customFormat="1" ht="15.75" x14ac:dyDescent="0.25">
      <c r="A384" s="320" t="s">
        <v>177</v>
      </c>
      <c r="B384" s="129" t="s">
        <v>146</v>
      </c>
      <c r="C384" s="128"/>
      <c r="D384" s="161"/>
      <c r="E384" s="161"/>
      <c r="F384" s="180"/>
      <c r="G384" s="262"/>
    </row>
    <row r="385" spans="1:13" s="197" customFormat="1" ht="15.75" x14ac:dyDescent="0.25">
      <c r="A385" s="121"/>
      <c r="B385" s="114"/>
      <c r="C385" s="25"/>
      <c r="D385" s="163"/>
      <c r="E385" s="163"/>
      <c r="F385" s="179"/>
      <c r="G385" s="261"/>
    </row>
    <row r="386" spans="1:13" s="197" customFormat="1" ht="15.75" x14ac:dyDescent="0.25">
      <c r="A386" s="320" t="s">
        <v>178</v>
      </c>
      <c r="B386" s="129" t="s">
        <v>152</v>
      </c>
      <c r="C386" s="128"/>
      <c r="D386" s="161"/>
      <c r="E386" s="161"/>
      <c r="F386" s="180"/>
      <c r="G386" s="262"/>
    </row>
    <row r="387" spans="1:13" s="197" customFormat="1" ht="46.5" customHeight="1" x14ac:dyDescent="0.25">
      <c r="A387" s="25" t="s">
        <v>1144</v>
      </c>
      <c r="B387" s="182" t="s">
        <v>284</v>
      </c>
      <c r="C387" s="214" t="s">
        <v>236</v>
      </c>
      <c r="D387" s="214" t="s">
        <v>916</v>
      </c>
      <c r="E387" s="245">
        <v>44173</v>
      </c>
      <c r="F387" s="146" t="s">
        <v>917</v>
      </c>
      <c r="G387" s="263">
        <v>134.30000000000001</v>
      </c>
      <c r="J387" s="336"/>
      <c r="K387" s="335"/>
      <c r="L387" s="331"/>
      <c r="M387" s="332"/>
    </row>
    <row r="388" spans="1:13" s="197" customFormat="1" ht="48.75" customHeight="1" x14ac:dyDescent="0.25">
      <c r="A388" s="25" t="s">
        <v>1145</v>
      </c>
      <c r="B388" s="182" t="s">
        <v>284</v>
      </c>
      <c r="C388" s="214" t="s">
        <v>236</v>
      </c>
      <c r="D388" s="214" t="s">
        <v>919</v>
      </c>
      <c r="E388" s="245">
        <v>44204</v>
      </c>
      <c r="F388" s="146" t="s">
        <v>918</v>
      </c>
      <c r="G388" s="263">
        <v>117.51</v>
      </c>
      <c r="J388" s="334"/>
      <c r="K388" s="335"/>
      <c r="L388" s="331"/>
      <c r="M388" s="332"/>
    </row>
    <row r="389" spans="1:13" s="208" customFormat="1" ht="30" x14ac:dyDescent="0.25">
      <c r="A389" s="110" t="s">
        <v>1146</v>
      </c>
      <c r="B389" s="346" t="s">
        <v>282</v>
      </c>
      <c r="C389" s="162" t="s">
        <v>236</v>
      </c>
      <c r="D389" s="348">
        <v>2100406</v>
      </c>
      <c r="E389" s="167">
        <v>44204</v>
      </c>
      <c r="F389" s="287" t="s">
        <v>835</v>
      </c>
      <c r="G389" s="378">
        <v>978.48</v>
      </c>
    </row>
    <row r="390" spans="1:13" s="197" customFormat="1" ht="44.25" customHeight="1" x14ac:dyDescent="0.25">
      <c r="A390" s="25" t="s">
        <v>1147</v>
      </c>
      <c r="B390" s="182" t="s">
        <v>284</v>
      </c>
      <c r="C390" s="214" t="s">
        <v>236</v>
      </c>
      <c r="D390" s="214" t="s">
        <v>920</v>
      </c>
      <c r="E390" s="245">
        <v>44235</v>
      </c>
      <c r="F390" s="146" t="s">
        <v>921</v>
      </c>
      <c r="G390" s="263">
        <v>117.51</v>
      </c>
      <c r="J390" s="334"/>
      <c r="K390" s="335"/>
      <c r="L390" s="331"/>
      <c r="M390" s="332"/>
    </row>
    <row r="391" spans="1:13" s="208" customFormat="1" ht="15.75" x14ac:dyDescent="0.25">
      <c r="A391" s="110" t="s">
        <v>1148</v>
      </c>
      <c r="B391" s="346" t="s">
        <v>837</v>
      </c>
      <c r="C391" s="162" t="s">
        <v>236</v>
      </c>
      <c r="D391" s="338">
        <v>800175942</v>
      </c>
      <c r="E391" s="167">
        <v>44238</v>
      </c>
      <c r="F391" s="287" t="s">
        <v>838</v>
      </c>
      <c r="G391" s="378">
        <v>99.5</v>
      </c>
    </row>
    <row r="392" spans="1:13" s="197" customFormat="1" ht="15.75" x14ac:dyDescent="0.25">
      <c r="A392" s="25" t="s">
        <v>1149</v>
      </c>
      <c r="B392" s="346" t="s">
        <v>299</v>
      </c>
      <c r="C392" s="162" t="s">
        <v>236</v>
      </c>
      <c r="D392" s="338">
        <v>204000069302</v>
      </c>
      <c r="E392" s="167">
        <v>44238</v>
      </c>
      <c r="F392" s="287" t="s">
        <v>838</v>
      </c>
      <c r="G392" s="378">
        <v>9.81</v>
      </c>
    </row>
    <row r="393" spans="1:13" s="197" customFormat="1" ht="30" x14ac:dyDescent="0.25">
      <c r="A393" s="25" t="s">
        <v>1150</v>
      </c>
      <c r="B393" s="346" t="s">
        <v>282</v>
      </c>
      <c r="C393" s="162" t="s">
        <v>236</v>
      </c>
      <c r="D393" s="338">
        <v>2101723</v>
      </c>
      <c r="E393" s="167">
        <v>44249</v>
      </c>
      <c r="F393" s="287" t="s">
        <v>835</v>
      </c>
      <c r="G393" s="378">
        <v>689.4</v>
      </c>
      <c r="J393" s="410"/>
    </row>
    <row r="394" spans="1:13" s="197" customFormat="1" ht="15.75" x14ac:dyDescent="0.25">
      <c r="A394" s="25" t="s">
        <v>1151</v>
      </c>
      <c r="B394" s="389" t="s">
        <v>299</v>
      </c>
      <c r="C394" s="162" t="s">
        <v>236</v>
      </c>
      <c r="D394" s="338">
        <v>201000212901</v>
      </c>
      <c r="E394" s="167">
        <v>44252</v>
      </c>
      <c r="F394" s="384" t="s">
        <v>838</v>
      </c>
      <c r="G394" s="385">
        <v>22.89</v>
      </c>
      <c r="J394" s="410"/>
    </row>
    <row r="395" spans="1:13" s="197" customFormat="1" ht="46.5" customHeight="1" x14ac:dyDescent="0.25">
      <c r="A395" s="25" t="s">
        <v>1152</v>
      </c>
      <c r="B395" s="182" t="s">
        <v>284</v>
      </c>
      <c r="C395" s="214" t="s">
        <v>236</v>
      </c>
      <c r="D395" s="214" t="s">
        <v>922</v>
      </c>
      <c r="E395" s="245">
        <v>44263</v>
      </c>
      <c r="F395" s="146" t="s">
        <v>930</v>
      </c>
      <c r="G395" s="263">
        <v>151.09</v>
      </c>
      <c r="J395" s="411"/>
      <c r="K395" s="335"/>
      <c r="L395" s="331"/>
      <c r="M395" s="332"/>
    </row>
    <row r="396" spans="1:13" s="197" customFormat="1" ht="15.75" x14ac:dyDescent="0.25">
      <c r="A396" s="25" t="s">
        <v>1153</v>
      </c>
      <c r="B396" s="346" t="s">
        <v>312</v>
      </c>
      <c r="C396" s="162" t="s">
        <v>236</v>
      </c>
      <c r="D396" s="338">
        <v>21104</v>
      </c>
      <c r="E396" s="167">
        <v>44292</v>
      </c>
      <c r="F396" s="287" t="s">
        <v>838</v>
      </c>
      <c r="G396" s="378">
        <v>76.94</v>
      </c>
      <c r="J396" s="410"/>
    </row>
    <row r="397" spans="1:13" s="197" customFormat="1" ht="48" customHeight="1" x14ac:dyDescent="0.25">
      <c r="A397" s="25" t="s">
        <v>1154</v>
      </c>
      <c r="B397" s="182" t="s">
        <v>284</v>
      </c>
      <c r="C397" s="214" t="s">
        <v>236</v>
      </c>
      <c r="D397" s="214" t="s">
        <v>923</v>
      </c>
      <c r="E397" s="245">
        <v>44294</v>
      </c>
      <c r="F397" s="146" t="s">
        <v>929</v>
      </c>
      <c r="G397" s="263">
        <v>151.09</v>
      </c>
      <c r="J397" s="411"/>
      <c r="K397" s="335"/>
      <c r="L397" s="331"/>
      <c r="M397" s="332"/>
    </row>
    <row r="398" spans="1:13" s="197" customFormat="1" ht="30" x14ac:dyDescent="0.25">
      <c r="A398" s="25" t="s">
        <v>1155</v>
      </c>
      <c r="B398" s="355" t="s">
        <v>861</v>
      </c>
      <c r="C398" s="356" t="s">
        <v>236</v>
      </c>
      <c r="D398" s="386">
        <v>20210403</v>
      </c>
      <c r="E398" s="358">
        <v>44300</v>
      </c>
      <c r="F398" s="387" t="s">
        <v>835</v>
      </c>
      <c r="G398" s="388">
        <v>80</v>
      </c>
      <c r="J398" s="410"/>
    </row>
    <row r="399" spans="1:13" s="197" customFormat="1" ht="45.75" customHeight="1" x14ac:dyDescent="0.25">
      <c r="A399" s="25" t="s">
        <v>1156</v>
      </c>
      <c r="B399" s="182" t="s">
        <v>284</v>
      </c>
      <c r="C399" s="214" t="s">
        <v>236</v>
      </c>
      <c r="D399" s="214" t="s">
        <v>924</v>
      </c>
      <c r="E399" s="245">
        <v>44324</v>
      </c>
      <c r="F399" s="146" t="s">
        <v>928</v>
      </c>
      <c r="G399" s="263">
        <v>151.09</v>
      </c>
      <c r="J399" s="411"/>
      <c r="K399" s="335"/>
      <c r="L399" s="331"/>
      <c r="M399" s="332"/>
    </row>
    <row r="400" spans="1:13" s="197" customFormat="1" ht="75" x14ac:dyDescent="0.25">
      <c r="A400" s="25" t="s">
        <v>1157</v>
      </c>
      <c r="B400" s="346" t="s">
        <v>205</v>
      </c>
      <c r="C400" s="162" t="s">
        <v>240</v>
      </c>
      <c r="D400" s="338" t="s">
        <v>239</v>
      </c>
      <c r="E400" s="167">
        <v>44326</v>
      </c>
      <c r="F400" s="287" t="s">
        <v>234</v>
      </c>
      <c r="G400" s="378">
        <v>34.99</v>
      </c>
      <c r="J400" s="410"/>
    </row>
    <row r="401" spans="1:13" s="197" customFormat="1" ht="45" customHeight="1" x14ac:dyDescent="0.25">
      <c r="A401" s="25" t="s">
        <v>1158</v>
      </c>
      <c r="B401" s="182" t="s">
        <v>284</v>
      </c>
      <c r="C401" s="214" t="s">
        <v>236</v>
      </c>
      <c r="D401" s="214" t="s">
        <v>925</v>
      </c>
      <c r="E401" s="245">
        <v>44355</v>
      </c>
      <c r="F401" s="146" t="s">
        <v>927</v>
      </c>
      <c r="G401" s="263">
        <v>117.52</v>
      </c>
      <c r="J401" s="411"/>
      <c r="K401" s="335"/>
      <c r="L401" s="331"/>
      <c r="M401" s="332"/>
    </row>
    <row r="402" spans="1:13" s="197" customFormat="1" ht="30" x14ac:dyDescent="0.25">
      <c r="A402" s="25" t="s">
        <v>1159</v>
      </c>
      <c r="B402" s="389" t="s">
        <v>861</v>
      </c>
      <c r="C402" s="162" t="s">
        <v>236</v>
      </c>
      <c r="D402" s="338">
        <v>20210603</v>
      </c>
      <c r="E402" s="167">
        <v>44376</v>
      </c>
      <c r="F402" s="384" t="s">
        <v>835</v>
      </c>
      <c r="G402" s="385">
        <v>400</v>
      </c>
      <c r="J402" s="410"/>
    </row>
    <row r="403" spans="1:13" s="197" customFormat="1" ht="30" x14ac:dyDescent="0.25">
      <c r="A403" s="25" t="s">
        <v>1160</v>
      </c>
      <c r="B403" s="346" t="s">
        <v>282</v>
      </c>
      <c r="C403" s="162" t="s">
        <v>236</v>
      </c>
      <c r="D403" s="338">
        <v>2104466</v>
      </c>
      <c r="E403" s="167">
        <v>44361</v>
      </c>
      <c r="F403" s="287" t="s">
        <v>835</v>
      </c>
      <c r="G403" s="378">
        <v>285.68</v>
      </c>
      <c r="J403" s="410"/>
    </row>
    <row r="404" spans="1:13" s="197" customFormat="1" ht="45" customHeight="1" x14ac:dyDescent="0.25">
      <c r="A404" s="25" t="s">
        <v>1161</v>
      </c>
      <c r="B404" s="182" t="s">
        <v>284</v>
      </c>
      <c r="C404" s="214" t="s">
        <v>236</v>
      </c>
      <c r="D404" s="214" t="s">
        <v>931</v>
      </c>
      <c r="E404" s="245">
        <v>44385</v>
      </c>
      <c r="F404" s="146" t="s">
        <v>934</v>
      </c>
      <c r="G404" s="263">
        <v>83.94</v>
      </c>
      <c r="J404" s="411"/>
      <c r="K404" s="335"/>
      <c r="L404" s="331"/>
      <c r="M404" s="332"/>
    </row>
    <row r="405" spans="1:13" s="197" customFormat="1" ht="44.25" customHeight="1" x14ac:dyDescent="0.25">
      <c r="A405" s="25" t="s">
        <v>1162</v>
      </c>
      <c r="B405" s="182" t="s">
        <v>284</v>
      </c>
      <c r="C405" s="214" t="s">
        <v>236</v>
      </c>
      <c r="D405" s="214" t="s">
        <v>932</v>
      </c>
      <c r="E405" s="245">
        <v>44416</v>
      </c>
      <c r="F405" s="146" t="s">
        <v>933</v>
      </c>
      <c r="G405" s="263">
        <v>83.94</v>
      </c>
      <c r="J405" s="411"/>
      <c r="K405" s="335"/>
      <c r="L405" s="331"/>
      <c r="M405" s="332"/>
    </row>
    <row r="406" spans="1:13" s="197" customFormat="1" ht="30" x14ac:dyDescent="0.25">
      <c r="A406" s="25" t="s">
        <v>1163</v>
      </c>
      <c r="B406" s="346" t="s">
        <v>247</v>
      </c>
      <c r="C406" s="162" t="s">
        <v>236</v>
      </c>
      <c r="D406" s="338">
        <v>1684</v>
      </c>
      <c r="E406" s="167">
        <v>44439</v>
      </c>
      <c r="F406" s="287" t="s">
        <v>835</v>
      </c>
      <c r="G406" s="378">
        <v>189.99</v>
      </c>
      <c r="J406" s="410"/>
    </row>
    <row r="407" spans="1:13" s="197" customFormat="1" ht="60" x14ac:dyDescent="0.25">
      <c r="A407" s="25" t="s">
        <v>1164</v>
      </c>
      <c r="B407" s="182" t="s">
        <v>284</v>
      </c>
      <c r="C407" s="214" t="s">
        <v>236</v>
      </c>
      <c r="D407" s="214" t="s">
        <v>926</v>
      </c>
      <c r="E407" s="245">
        <v>44447</v>
      </c>
      <c r="F407" s="146" t="s">
        <v>935</v>
      </c>
      <c r="G407" s="263">
        <v>100.73</v>
      </c>
      <c r="J407" s="411"/>
      <c r="K407" s="335"/>
      <c r="L407" s="331"/>
      <c r="M407" s="332"/>
    </row>
    <row r="408" spans="1:13" s="197" customFormat="1" ht="30" x14ac:dyDescent="0.25">
      <c r="A408" s="25" t="s">
        <v>1165</v>
      </c>
      <c r="B408" s="346" t="s">
        <v>282</v>
      </c>
      <c r="C408" s="162" t="s">
        <v>236</v>
      </c>
      <c r="D408" s="338">
        <v>2107738</v>
      </c>
      <c r="E408" s="167">
        <v>44453</v>
      </c>
      <c r="F408" s="287" t="s">
        <v>835</v>
      </c>
      <c r="G408" s="378">
        <v>203.45</v>
      </c>
      <c r="J408" s="410"/>
    </row>
    <row r="409" spans="1:13" s="197" customFormat="1" ht="30" x14ac:dyDescent="0.25">
      <c r="A409" s="25" t="s">
        <v>1166</v>
      </c>
      <c r="B409" s="346" t="s">
        <v>861</v>
      </c>
      <c r="C409" s="162" t="s">
        <v>236</v>
      </c>
      <c r="D409" s="338">
        <v>20210903</v>
      </c>
      <c r="E409" s="167">
        <v>44455</v>
      </c>
      <c r="F409" s="287" t="s">
        <v>835</v>
      </c>
      <c r="G409" s="378">
        <v>80</v>
      </c>
      <c r="J409" s="410"/>
      <c r="L409" s="331"/>
      <c r="M409" s="332"/>
    </row>
    <row r="410" spans="1:13" s="197" customFormat="1" ht="60" x14ac:dyDescent="0.25">
      <c r="A410" s="110" t="s">
        <v>1167</v>
      </c>
      <c r="B410" s="182" t="s">
        <v>205</v>
      </c>
      <c r="C410" s="214" t="s">
        <v>240</v>
      </c>
      <c r="D410" s="214" t="s">
        <v>298</v>
      </c>
      <c r="E410" s="245">
        <v>44449</v>
      </c>
      <c r="F410" s="182" t="s">
        <v>914</v>
      </c>
      <c r="G410" s="263">
        <v>20.39</v>
      </c>
      <c r="J410" s="410"/>
      <c r="L410" s="331"/>
      <c r="M410" s="332"/>
    </row>
    <row r="411" spans="1:13" s="197" customFormat="1" ht="15.75" x14ac:dyDescent="0.25">
      <c r="A411" s="320" t="s">
        <v>233</v>
      </c>
      <c r="B411" s="129" t="s">
        <v>144</v>
      </c>
      <c r="C411" s="128"/>
      <c r="D411" s="161"/>
      <c r="E411" s="161"/>
      <c r="F411" s="180"/>
      <c r="G411" s="262"/>
      <c r="J411" s="410"/>
    </row>
    <row r="412" spans="1:13" s="197" customFormat="1" ht="59.25" customHeight="1" x14ac:dyDescent="0.25">
      <c r="A412" s="391" t="s">
        <v>1475</v>
      </c>
      <c r="B412" s="182" t="s">
        <v>205</v>
      </c>
      <c r="C412" s="214" t="s">
        <v>240</v>
      </c>
      <c r="D412" s="214" t="s">
        <v>885</v>
      </c>
      <c r="E412" s="245">
        <v>44435</v>
      </c>
      <c r="F412" s="182" t="s">
        <v>913</v>
      </c>
      <c r="G412" s="263">
        <v>80</v>
      </c>
      <c r="J412" s="410"/>
    </row>
    <row r="413" spans="1:13" s="197" customFormat="1" ht="60" x14ac:dyDescent="0.25">
      <c r="A413" s="391" t="s">
        <v>1476</v>
      </c>
      <c r="B413" s="182" t="s">
        <v>205</v>
      </c>
      <c r="C413" s="214" t="s">
        <v>240</v>
      </c>
      <c r="D413" s="214" t="s">
        <v>915</v>
      </c>
      <c r="E413" s="245">
        <v>44467</v>
      </c>
      <c r="F413" s="182" t="s">
        <v>1168</v>
      </c>
      <c r="G413" s="263">
        <v>40</v>
      </c>
      <c r="J413" s="410"/>
    </row>
    <row r="414" spans="1:13" s="197" customFormat="1" ht="15.75" x14ac:dyDescent="0.25">
      <c r="A414" s="127" t="s">
        <v>180</v>
      </c>
      <c r="B414" s="324" t="s">
        <v>157</v>
      </c>
      <c r="C414" s="128"/>
      <c r="D414" s="161"/>
      <c r="E414" s="166"/>
      <c r="F414" s="180"/>
      <c r="G414" s="262"/>
      <c r="J414" s="410"/>
    </row>
    <row r="415" spans="1:13" s="197" customFormat="1" ht="15.75" x14ac:dyDescent="0.25">
      <c r="A415" s="325"/>
      <c r="B415" s="326"/>
      <c r="C415" s="319"/>
      <c r="D415" s="351"/>
      <c r="E415" s="353"/>
      <c r="F415" s="329"/>
      <c r="G415" s="265"/>
      <c r="J415" s="410"/>
    </row>
    <row r="416" spans="1:13" s="197" customFormat="1" ht="15.75" x14ac:dyDescent="0.25">
      <c r="A416" s="320" t="s">
        <v>181</v>
      </c>
      <c r="B416" s="129" t="s">
        <v>139</v>
      </c>
      <c r="C416" s="128"/>
      <c r="D416" s="161"/>
      <c r="E416" s="161"/>
      <c r="F416" s="180"/>
      <c r="G416" s="262"/>
      <c r="J416" s="410"/>
    </row>
    <row r="417" spans="1:10" s="197" customFormat="1" ht="15.75" x14ac:dyDescent="0.25">
      <c r="A417" s="121"/>
      <c r="B417" s="25"/>
      <c r="C417" s="25"/>
      <c r="D417" s="163"/>
      <c r="E417" s="167"/>
      <c r="F417" s="179"/>
      <c r="G417" s="261"/>
    </row>
    <row r="418" spans="1:10" s="197" customFormat="1" ht="15.75" x14ac:dyDescent="0.25">
      <c r="A418" s="320" t="s">
        <v>182</v>
      </c>
      <c r="B418" s="129" t="s">
        <v>140</v>
      </c>
      <c r="C418" s="128"/>
      <c r="D418" s="161"/>
      <c r="E418" s="161"/>
      <c r="F418" s="180"/>
      <c r="G418" s="262"/>
    </row>
    <row r="419" spans="1:10" s="197" customFormat="1" ht="15.75" x14ac:dyDescent="0.25">
      <c r="A419" s="321"/>
      <c r="B419" s="322"/>
      <c r="C419" s="323"/>
      <c r="D419" s="368"/>
      <c r="E419" s="368"/>
      <c r="F419" s="183"/>
      <c r="G419" s="266"/>
    </row>
    <row r="420" spans="1:10" ht="15.75" x14ac:dyDescent="0.25">
      <c r="A420" s="127" t="s">
        <v>183</v>
      </c>
      <c r="B420" s="324" t="s">
        <v>141</v>
      </c>
      <c r="C420" s="128"/>
      <c r="D420" s="161"/>
      <c r="E420" s="166"/>
      <c r="F420" s="180"/>
      <c r="G420" s="262"/>
      <c r="H420" s="197"/>
      <c r="I420" s="197"/>
      <c r="J420" s="197"/>
    </row>
    <row r="421" spans="1:10" s="197" customFormat="1" ht="15.75" x14ac:dyDescent="0.25">
      <c r="A421" s="25"/>
      <c r="B421" s="25"/>
      <c r="C421" s="25"/>
      <c r="D421" s="163"/>
      <c r="E421" s="167"/>
      <c r="F421" s="179"/>
      <c r="G421" s="261"/>
    </row>
    <row r="422" spans="1:10" s="197" customFormat="1" ht="15.75" x14ac:dyDescent="0.25">
      <c r="A422" s="127" t="s">
        <v>184</v>
      </c>
      <c r="B422" s="131" t="s">
        <v>148</v>
      </c>
      <c r="C422" s="128"/>
      <c r="D422" s="161"/>
      <c r="E422" s="166"/>
      <c r="F422" s="180"/>
      <c r="G422" s="262"/>
    </row>
    <row r="423" spans="1:10" s="186" customFormat="1" ht="14.25" x14ac:dyDescent="0.2">
      <c r="A423" s="227" t="s">
        <v>1169</v>
      </c>
      <c r="B423" s="231" t="s">
        <v>843</v>
      </c>
      <c r="C423" s="252"/>
      <c r="D423" s="252"/>
      <c r="E423" s="252"/>
      <c r="G423" s="267"/>
      <c r="H423" s="187"/>
      <c r="I423" s="187"/>
      <c r="J423" s="187"/>
    </row>
    <row r="424" spans="1:10" s="208" customFormat="1" x14ac:dyDescent="0.25">
      <c r="A424" s="375" t="s">
        <v>1182</v>
      </c>
      <c r="B424" s="496" t="s">
        <v>324</v>
      </c>
      <c r="C424" s="217" t="s">
        <v>842</v>
      </c>
      <c r="D424" s="497">
        <v>202101</v>
      </c>
      <c r="E424" s="250">
        <v>44227</v>
      </c>
      <c r="F424" s="185" t="s">
        <v>97</v>
      </c>
      <c r="G424" s="380">
        <v>114</v>
      </c>
      <c r="H424" s="224"/>
      <c r="I424" s="224"/>
      <c r="J424" s="224"/>
    </row>
    <row r="425" spans="1:10" s="208" customFormat="1" ht="30" x14ac:dyDescent="0.25">
      <c r="A425" s="375" t="s">
        <v>1183</v>
      </c>
      <c r="B425" s="496" t="s">
        <v>324</v>
      </c>
      <c r="C425" s="217" t="s">
        <v>842</v>
      </c>
      <c r="D425" s="497">
        <v>202101</v>
      </c>
      <c r="E425" s="250">
        <v>44227</v>
      </c>
      <c r="F425" s="185" t="s">
        <v>98</v>
      </c>
      <c r="G425" s="380">
        <v>38.53</v>
      </c>
      <c r="H425" s="224"/>
      <c r="I425" s="224"/>
      <c r="J425" s="224"/>
    </row>
    <row r="426" spans="1:10" s="197" customFormat="1" ht="15.75" x14ac:dyDescent="0.25">
      <c r="A426" s="325" t="s">
        <v>1170</v>
      </c>
      <c r="B426" s="231" t="s">
        <v>844</v>
      </c>
      <c r="C426" s="498"/>
      <c r="D426" s="499"/>
      <c r="E426" s="500"/>
      <c r="F426" s="501"/>
      <c r="G426" s="381"/>
      <c r="H426" s="204"/>
      <c r="I426" s="204"/>
      <c r="J426" s="204"/>
    </row>
    <row r="427" spans="1:10" s="197" customFormat="1" ht="15.75" x14ac:dyDescent="0.25">
      <c r="A427" s="372" t="s">
        <v>1184</v>
      </c>
      <c r="B427" s="496" t="s">
        <v>324</v>
      </c>
      <c r="C427" s="217" t="s">
        <v>842</v>
      </c>
      <c r="D427" s="497">
        <v>202101</v>
      </c>
      <c r="E427" s="250">
        <v>44227</v>
      </c>
      <c r="F427" s="185" t="s">
        <v>97</v>
      </c>
      <c r="G427" s="380">
        <v>323</v>
      </c>
      <c r="H427" s="204"/>
      <c r="I427" s="204"/>
      <c r="J427" s="204"/>
    </row>
    <row r="428" spans="1:10" s="197" customFormat="1" ht="30" x14ac:dyDescent="0.25">
      <c r="A428" s="372" t="s">
        <v>1185</v>
      </c>
      <c r="B428" s="496" t="s">
        <v>324</v>
      </c>
      <c r="C428" s="217" t="s">
        <v>842</v>
      </c>
      <c r="D428" s="497">
        <v>202101</v>
      </c>
      <c r="E428" s="250">
        <v>44227</v>
      </c>
      <c r="F428" s="185" t="s">
        <v>98</v>
      </c>
      <c r="G428" s="380">
        <v>109.17</v>
      </c>
      <c r="H428" s="204"/>
      <c r="I428" s="204"/>
      <c r="J428" s="204"/>
    </row>
    <row r="429" spans="1:10" s="197" customFormat="1" ht="15.75" x14ac:dyDescent="0.25">
      <c r="A429" s="325" t="s">
        <v>1171</v>
      </c>
      <c r="B429" s="231" t="s">
        <v>845</v>
      </c>
      <c r="C429" s="498"/>
      <c r="D429" s="499"/>
      <c r="E429" s="500"/>
      <c r="F429" s="501"/>
      <c r="G429" s="381"/>
      <c r="H429" s="204"/>
      <c r="I429" s="204"/>
      <c r="J429" s="204"/>
    </row>
    <row r="430" spans="1:10" s="197" customFormat="1" ht="15.75" x14ac:dyDescent="0.25">
      <c r="A430" s="372" t="s">
        <v>1186</v>
      </c>
      <c r="B430" s="496" t="s">
        <v>324</v>
      </c>
      <c r="C430" s="217" t="s">
        <v>842</v>
      </c>
      <c r="D430" s="497">
        <v>202101</v>
      </c>
      <c r="E430" s="250">
        <v>44227</v>
      </c>
      <c r="F430" s="185" t="s">
        <v>97</v>
      </c>
      <c r="G430" s="380">
        <v>342</v>
      </c>
      <c r="H430" s="204"/>
      <c r="I430" s="204"/>
      <c r="J430" s="204"/>
    </row>
    <row r="431" spans="1:10" s="197" customFormat="1" ht="30" x14ac:dyDescent="0.25">
      <c r="A431" s="372" t="s">
        <v>1187</v>
      </c>
      <c r="B431" s="496" t="s">
        <v>324</v>
      </c>
      <c r="C431" s="217" t="s">
        <v>842</v>
      </c>
      <c r="D431" s="497">
        <v>202101</v>
      </c>
      <c r="E431" s="250">
        <v>44227</v>
      </c>
      <c r="F431" s="185" t="s">
        <v>98</v>
      </c>
      <c r="G431" s="380">
        <v>115.6</v>
      </c>
      <c r="H431" s="204"/>
      <c r="I431" s="204"/>
      <c r="J431" s="204"/>
    </row>
    <row r="432" spans="1:10" s="197" customFormat="1" ht="15.75" x14ac:dyDescent="0.25">
      <c r="A432" s="325" t="s">
        <v>1172</v>
      </c>
      <c r="B432" s="231" t="s">
        <v>846</v>
      </c>
      <c r="C432" s="498"/>
      <c r="D432" s="369"/>
      <c r="E432" s="373"/>
      <c r="F432" s="501"/>
      <c r="G432" s="381"/>
      <c r="H432" s="204"/>
      <c r="I432" s="204"/>
      <c r="J432" s="204"/>
    </row>
    <row r="433" spans="1:10" s="197" customFormat="1" ht="15.75" x14ac:dyDescent="0.25">
      <c r="A433" s="372" t="s">
        <v>1188</v>
      </c>
      <c r="B433" s="496" t="s">
        <v>324</v>
      </c>
      <c r="C433" s="217" t="s">
        <v>842</v>
      </c>
      <c r="D433" s="497">
        <v>202101</v>
      </c>
      <c r="E433" s="250">
        <v>44227</v>
      </c>
      <c r="F433" s="185" t="s">
        <v>97</v>
      </c>
      <c r="G433" s="380">
        <v>38</v>
      </c>
      <c r="H433" s="204"/>
      <c r="I433" s="204"/>
      <c r="J433" s="204"/>
    </row>
    <row r="434" spans="1:10" s="197" customFormat="1" ht="30" x14ac:dyDescent="0.25">
      <c r="A434" s="372" t="s">
        <v>1189</v>
      </c>
      <c r="B434" s="496" t="s">
        <v>324</v>
      </c>
      <c r="C434" s="217" t="s">
        <v>842</v>
      </c>
      <c r="D434" s="497">
        <v>202101</v>
      </c>
      <c r="E434" s="250">
        <v>44227</v>
      </c>
      <c r="F434" s="185" t="s">
        <v>98</v>
      </c>
      <c r="G434" s="380">
        <v>12.84</v>
      </c>
      <c r="H434" s="204"/>
      <c r="I434" s="204"/>
      <c r="J434" s="204"/>
    </row>
    <row r="435" spans="1:10" s="197" customFormat="1" ht="15.75" x14ac:dyDescent="0.25">
      <c r="A435" s="325" t="s">
        <v>1173</v>
      </c>
      <c r="B435" s="231" t="s">
        <v>847</v>
      </c>
      <c r="C435" s="217"/>
      <c r="D435" s="376"/>
      <c r="E435" s="377"/>
      <c r="F435" s="185"/>
      <c r="G435" s="380"/>
      <c r="H435" s="204"/>
      <c r="I435" s="204"/>
      <c r="J435" s="204"/>
    </row>
    <row r="436" spans="1:10" s="197" customFormat="1" ht="15.75" x14ac:dyDescent="0.25">
      <c r="A436" s="372" t="s">
        <v>1190</v>
      </c>
      <c r="B436" s="496" t="s">
        <v>324</v>
      </c>
      <c r="C436" s="217" t="s">
        <v>842</v>
      </c>
      <c r="D436" s="497">
        <v>202101</v>
      </c>
      <c r="E436" s="250">
        <v>44227</v>
      </c>
      <c r="F436" s="185" t="s">
        <v>97</v>
      </c>
      <c r="G436" s="380">
        <v>342</v>
      </c>
      <c r="H436" s="204"/>
      <c r="I436" s="204"/>
      <c r="J436" s="204"/>
    </row>
    <row r="437" spans="1:10" s="197" customFormat="1" ht="30" x14ac:dyDescent="0.25">
      <c r="A437" s="372" t="s">
        <v>1191</v>
      </c>
      <c r="B437" s="496" t="s">
        <v>324</v>
      </c>
      <c r="C437" s="217" t="s">
        <v>842</v>
      </c>
      <c r="D437" s="497">
        <v>202101</v>
      </c>
      <c r="E437" s="250">
        <v>44227</v>
      </c>
      <c r="F437" s="185" t="s">
        <v>98</v>
      </c>
      <c r="G437" s="380">
        <v>115.6</v>
      </c>
      <c r="H437" s="204"/>
      <c r="I437" s="204"/>
      <c r="J437" s="204"/>
    </row>
    <row r="438" spans="1:10" s="197" customFormat="1" ht="15.75" x14ac:dyDescent="0.25">
      <c r="A438" s="325" t="s">
        <v>1174</v>
      </c>
      <c r="B438" s="231" t="s">
        <v>848</v>
      </c>
      <c r="C438" s="217"/>
      <c r="D438" s="376"/>
      <c r="E438" s="377"/>
      <c r="F438" s="185"/>
      <c r="G438" s="380"/>
      <c r="H438" s="204"/>
      <c r="I438" s="204"/>
      <c r="J438" s="204"/>
    </row>
    <row r="439" spans="1:10" s="197" customFormat="1" ht="15.75" x14ac:dyDescent="0.25">
      <c r="A439" s="372" t="s">
        <v>1192</v>
      </c>
      <c r="B439" s="496" t="s">
        <v>324</v>
      </c>
      <c r="C439" s="217" t="s">
        <v>842</v>
      </c>
      <c r="D439" s="497">
        <v>202101</v>
      </c>
      <c r="E439" s="250">
        <v>44227</v>
      </c>
      <c r="F439" s="185" t="s">
        <v>97</v>
      </c>
      <c r="G439" s="380">
        <v>228</v>
      </c>
      <c r="H439" s="204"/>
      <c r="I439" s="204"/>
      <c r="J439" s="204"/>
    </row>
    <row r="440" spans="1:10" s="197" customFormat="1" ht="30" x14ac:dyDescent="0.25">
      <c r="A440" s="372" t="s">
        <v>1193</v>
      </c>
      <c r="B440" s="496" t="s">
        <v>324</v>
      </c>
      <c r="C440" s="217" t="s">
        <v>842</v>
      </c>
      <c r="D440" s="497">
        <v>202101</v>
      </c>
      <c r="E440" s="250">
        <v>44227</v>
      </c>
      <c r="F440" s="185" t="s">
        <v>98</v>
      </c>
      <c r="G440" s="380">
        <v>77.06</v>
      </c>
      <c r="H440" s="204"/>
      <c r="I440" s="204"/>
      <c r="J440" s="204"/>
    </row>
    <row r="441" spans="1:10" s="197" customFormat="1" ht="15.75" x14ac:dyDescent="0.25">
      <c r="A441" s="325" t="s">
        <v>1175</v>
      </c>
      <c r="B441" s="231" t="s">
        <v>849</v>
      </c>
      <c r="C441" s="217"/>
      <c r="D441" s="376"/>
      <c r="E441" s="377"/>
      <c r="F441" s="185"/>
      <c r="G441" s="380"/>
      <c r="H441" s="204"/>
      <c r="I441" s="204"/>
      <c r="J441" s="204"/>
    </row>
    <row r="442" spans="1:10" s="197" customFormat="1" ht="15.75" x14ac:dyDescent="0.25">
      <c r="A442" s="372" t="s">
        <v>1194</v>
      </c>
      <c r="B442" s="496" t="s">
        <v>324</v>
      </c>
      <c r="C442" s="217" t="s">
        <v>842</v>
      </c>
      <c r="D442" s="497">
        <v>202101</v>
      </c>
      <c r="E442" s="250">
        <v>44227</v>
      </c>
      <c r="F442" s="185" t="s">
        <v>97</v>
      </c>
      <c r="G442" s="380">
        <v>513</v>
      </c>
      <c r="H442" s="204"/>
      <c r="I442" s="204"/>
      <c r="J442" s="204"/>
    </row>
    <row r="443" spans="1:10" s="197" customFormat="1" ht="30" x14ac:dyDescent="0.25">
      <c r="A443" s="372" t="s">
        <v>1195</v>
      </c>
      <c r="B443" s="496" t="s">
        <v>324</v>
      </c>
      <c r="C443" s="217" t="s">
        <v>842</v>
      </c>
      <c r="D443" s="497">
        <v>202101</v>
      </c>
      <c r="E443" s="250">
        <v>44227</v>
      </c>
      <c r="F443" s="185" t="s">
        <v>98</v>
      </c>
      <c r="G443" s="380">
        <v>173.39</v>
      </c>
      <c r="H443" s="204"/>
      <c r="I443" s="204"/>
      <c r="J443" s="204"/>
    </row>
    <row r="444" spans="1:10" s="197" customFormat="1" ht="15.75" x14ac:dyDescent="0.25">
      <c r="A444" s="325" t="s">
        <v>1176</v>
      </c>
      <c r="B444" s="231" t="s">
        <v>850</v>
      </c>
      <c r="C444" s="217"/>
      <c r="D444" s="376"/>
      <c r="E444" s="377"/>
      <c r="F444" s="185"/>
      <c r="G444" s="380"/>
      <c r="H444" s="204"/>
      <c r="I444" s="204"/>
      <c r="J444" s="204"/>
    </row>
    <row r="445" spans="1:10" s="197" customFormat="1" ht="15.75" x14ac:dyDescent="0.25">
      <c r="A445" s="372" t="s">
        <v>1196</v>
      </c>
      <c r="B445" s="496" t="s">
        <v>324</v>
      </c>
      <c r="C445" s="217" t="s">
        <v>842</v>
      </c>
      <c r="D445" s="497">
        <v>202101</v>
      </c>
      <c r="E445" s="250">
        <v>44227</v>
      </c>
      <c r="F445" s="185" t="s">
        <v>97</v>
      </c>
      <c r="G445" s="380">
        <v>285</v>
      </c>
      <c r="H445" s="204"/>
      <c r="I445" s="204"/>
      <c r="J445" s="204"/>
    </row>
    <row r="446" spans="1:10" s="197" customFormat="1" ht="30" x14ac:dyDescent="0.25">
      <c r="A446" s="372" t="s">
        <v>1197</v>
      </c>
      <c r="B446" s="496" t="s">
        <v>324</v>
      </c>
      <c r="C446" s="217" t="s">
        <v>842</v>
      </c>
      <c r="D446" s="497">
        <v>202101</v>
      </c>
      <c r="E446" s="250">
        <v>44227</v>
      </c>
      <c r="F446" s="185" t="s">
        <v>98</v>
      </c>
      <c r="G446" s="380">
        <v>96.33</v>
      </c>
      <c r="H446" s="204"/>
      <c r="I446" s="204"/>
      <c r="J446" s="204"/>
    </row>
    <row r="447" spans="1:10" s="197" customFormat="1" ht="15.75" x14ac:dyDescent="0.25">
      <c r="A447" s="325" t="s">
        <v>1177</v>
      </c>
      <c r="B447" s="231" t="s">
        <v>851</v>
      </c>
      <c r="C447" s="217"/>
      <c r="D447" s="376"/>
      <c r="E447" s="377"/>
      <c r="F447" s="185"/>
      <c r="G447" s="380"/>
      <c r="H447" s="204"/>
      <c r="I447" s="204"/>
      <c r="J447" s="204"/>
    </row>
    <row r="448" spans="1:10" s="197" customFormat="1" ht="15.75" x14ac:dyDescent="0.25">
      <c r="A448" s="372" t="s">
        <v>1198</v>
      </c>
      <c r="B448" s="496" t="s">
        <v>324</v>
      </c>
      <c r="C448" s="217" t="s">
        <v>842</v>
      </c>
      <c r="D448" s="497">
        <v>202101</v>
      </c>
      <c r="E448" s="250">
        <v>44227</v>
      </c>
      <c r="F448" s="185" t="s">
        <v>97</v>
      </c>
      <c r="G448" s="380">
        <v>399</v>
      </c>
      <c r="H448" s="204"/>
      <c r="I448" s="204"/>
      <c r="J448" s="204"/>
    </row>
    <row r="449" spans="1:10" s="197" customFormat="1" ht="30" x14ac:dyDescent="0.25">
      <c r="A449" s="372" t="s">
        <v>1199</v>
      </c>
      <c r="B449" s="496" t="s">
        <v>324</v>
      </c>
      <c r="C449" s="217" t="s">
        <v>842</v>
      </c>
      <c r="D449" s="497">
        <v>202101</v>
      </c>
      <c r="E449" s="250">
        <v>44227</v>
      </c>
      <c r="F449" s="185" t="s">
        <v>98</v>
      </c>
      <c r="G449" s="380">
        <v>134.86000000000001</v>
      </c>
      <c r="H449" s="204"/>
      <c r="I449" s="204"/>
      <c r="J449" s="204"/>
    </row>
    <row r="450" spans="1:10" s="197" customFormat="1" ht="15.75" x14ac:dyDescent="0.25">
      <c r="A450" s="325" t="s">
        <v>1178</v>
      </c>
      <c r="B450" s="231" t="s">
        <v>852</v>
      </c>
      <c r="C450" s="217"/>
      <c r="D450" s="376"/>
      <c r="E450" s="377"/>
      <c r="F450" s="185"/>
      <c r="G450" s="380"/>
      <c r="H450" s="204"/>
      <c r="I450" s="204"/>
      <c r="J450" s="204"/>
    </row>
    <row r="451" spans="1:10" s="197" customFormat="1" ht="15.75" x14ac:dyDescent="0.25">
      <c r="A451" s="372" t="s">
        <v>1200</v>
      </c>
      <c r="B451" s="496" t="s">
        <v>324</v>
      </c>
      <c r="C451" s="217" t="s">
        <v>842</v>
      </c>
      <c r="D451" s="497">
        <v>202101</v>
      </c>
      <c r="E451" s="250">
        <v>44227</v>
      </c>
      <c r="F451" s="185" t="s">
        <v>97</v>
      </c>
      <c r="G451" s="380">
        <v>912</v>
      </c>
      <c r="H451" s="204"/>
      <c r="I451" s="204"/>
      <c r="J451" s="204"/>
    </row>
    <row r="452" spans="1:10" s="197" customFormat="1" ht="30" x14ac:dyDescent="0.25">
      <c r="A452" s="372" t="s">
        <v>1201</v>
      </c>
      <c r="B452" s="496" t="s">
        <v>324</v>
      </c>
      <c r="C452" s="217" t="s">
        <v>842</v>
      </c>
      <c r="D452" s="497">
        <v>202101</v>
      </c>
      <c r="E452" s="250">
        <v>44227</v>
      </c>
      <c r="F452" s="185" t="s">
        <v>98</v>
      </c>
      <c r="G452" s="380">
        <v>308.26</v>
      </c>
      <c r="H452" s="204"/>
      <c r="I452" s="204"/>
      <c r="J452" s="204"/>
    </row>
    <row r="453" spans="1:10" s="197" customFormat="1" ht="15.75" x14ac:dyDescent="0.25">
      <c r="A453" s="325" t="s">
        <v>1179</v>
      </c>
      <c r="B453" s="231" t="s">
        <v>853</v>
      </c>
      <c r="C453" s="217"/>
      <c r="D453" s="376"/>
      <c r="E453" s="377"/>
      <c r="F453" s="185"/>
      <c r="G453" s="380"/>
      <c r="H453" s="204"/>
      <c r="I453" s="204"/>
      <c r="J453" s="204"/>
    </row>
    <row r="454" spans="1:10" s="197" customFormat="1" ht="15.75" x14ac:dyDescent="0.25">
      <c r="A454" s="372" t="s">
        <v>1202</v>
      </c>
      <c r="B454" s="496" t="s">
        <v>324</v>
      </c>
      <c r="C454" s="217" t="s">
        <v>842</v>
      </c>
      <c r="D454" s="497">
        <v>202101</v>
      </c>
      <c r="E454" s="250">
        <v>44227</v>
      </c>
      <c r="F454" s="185" t="s">
        <v>97</v>
      </c>
      <c r="G454" s="380">
        <v>304</v>
      </c>
      <c r="H454" s="204"/>
      <c r="I454" s="204"/>
      <c r="J454" s="204"/>
    </row>
    <row r="455" spans="1:10" s="197" customFormat="1" ht="30" x14ac:dyDescent="0.25">
      <c r="A455" s="372" t="s">
        <v>1203</v>
      </c>
      <c r="B455" s="496" t="s">
        <v>324</v>
      </c>
      <c r="C455" s="217" t="s">
        <v>842</v>
      </c>
      <c r="D455" s="497">
        <v>202101</v>
      </c>
      <c r="E455" s="250">
        <v>44227</v>
      </c>
      <c r="F455" s="185" t="s">
        <v>98</v>
      </c>
      <c r="G455" s="380">
        <v>102.75</v>
      </c>
      <c r="H455" s="204"/>
      <c r="I455" s="204"/>
      <c r="J455" s="204"/>
    </row>
    <row r="456" spans="1:10" s="197" customFormat="1" ht="15.75" x14ac:dyDescent="0.25">
      <c r="A456" s="325" t="s">
        <v>1180</v>
      </c>
      <c r="B456" s="231" t="s">
        <v>854</v>
      </c>
      <c r="C456" s="217"/>
      <c r="D456" s="376"/>
      <c r="E456" s="377"/>
      <c r="F456" s="185"/>
      <c r="G456" s="380"/>
      <c r="H456" s="204"/>
      <c r="I456" s="204"/>
      <c r="J456" s="204"/>
    </row>
    <row r="457" spans="1:10" s="197" customFormat="1" ht="15.75" x14ac:dyDescent="0.25">
      <c r="A457" s="372" t="s">
        <v>1204</v>
      </c>
      <c r="B457" s="496" t="s">
        <v>324</v>
      </c>
      <c r="C457" s="217" t="s">
        <v>842</v>
      </c>
      <c r="D457" s="497">
        <v>202101</v>
      </c>
      <c r="E457" s="250">
        <v>44227</v>
      </c>
      <c r="F457" s="185" t="s">
        <v>97</v>
      </c>
      <c r="G457" s="380">
        <v>190</v>
      </c>
      <c r="H457" s="204"/>
      <c r="I457" s="204"/>
      <c r="J457" s="204"/>
    </row>
    <row r="458" spans="1:10" s="197" customFormat="1" ht="30" x14ac:dyDescent="0.25">
      <c r="A458" s="372" t="s">
        <v>1205</v>
      </c>
      <c r="B458" s="496" t="s">
        <v>324</v>
      </c>
      <c r="C458" s="217" t="s">
        <v>842</v>
      </c>
      <c r="D458" s="497">
        <v>202101</v>
      </c>
      <c r="E458" s="250">
        <v>44227</v>
      </c>
      <c r="F458" s="185" t="s">
        <v>98</v>
      </c>
      <c r="G458" s="380">
        <v>64.22</v>
      </c>
      <c r="H458" s="204"/>
      <c r="I458" s="204"/>
      <c r="J458" s="204"/>
    </row>
    <row r="459" spans="1:10" s="197" customFormat="1" ht="15.75" x14ac:dyDescent="0.25">
      <c r="A459" s="325" t="s">
        <v>1181</v>
      </c>
      <c r="B459" s="231" t="s">
        <v>855</v>
      </c>
      <c r="C459" s="217"/>
      <c r="D459" s="376"/>
      <c r="E459" s="377"/>
      <c r="F459" s="185"/>
      <c r="G459" s="380"/>
      <c r="H459" s="204"/>
      <c r="I459" s="204"/>
      <c r="J459" s="204"/>
    </row>
    <row r="460" spans="1:10" s="197" customFormat="1" ht="15.75" x14ac:dyDescent="0.25">
      <c r="A460" s="372" t="s">
        <v>1206</v>
      </c>
      <c r="B460" s="496" t="s">
        <v>324</v>
      </c>
      <c r="C460" s="217" t="s">
        <v>842</v>
      </c>
      <c r="D460" s="497">
        <v>202101</v>
      </c>
      <c r="E460" s="250">
        <v>44227</v>
      </c>
      <c r="F460" s="185" t="s">
        <v>97</v>
      </c>
      <c r="G460" s="380">
        <v>380</v>
      </c>
      <c r="H460" s="204"/>
      <c r="I460" s="204"/>
      <c r="J460" s="204"/>
    </row>
    <row r="461" spans="1:10" s="197" customFormat="1" ht="30" x14ac:dyDescent="0.25">
      <c r="A461" s="372" t="s">
        <v>1207</v>
      </c>
      <c r="B461" s="496" t="s">
        <v>324</v>
      </c>
      <c r="C461" s="217" t="s">
        <v>842</v>
      </c>
      <c r="D461" s="497">
        <v>202101</v>
      </c>
      <c r="E461" s="250">
        <v>44227</v>
      </c>
      <c r="F461" s="185" t="s">
        <v>98</v>
      </c>
      <c r="G461" s="263">
        <f>125.4+3.04</f>
        <v>128.44</v>
      </c>
      <c r="H461" s="204"/>
      <c r="I461" s="204"/>
      <c r="J461" s="204"/>
    </row>
    <row r="462" spans="1:10" s="186" customFormat="1" ht="14.25" x14ac:dyDescent="0.2">
      <c r="A462" s="186" t="s">
        <v>1208</v>
      </c>
      <c r="B462" s="231" t="s">
        <v>843</v>
      </c>
      <c r="C462" s="252"/>
      <c r="D462" s="252"/>
      <c r="E462" s="252"/>
      <c r="G462" s="267"/>
      <c r="H462" s="187"/>
      <c r="I462" s="187"/>
      <c r="J462" s="187"/>
    </row>
    <row r="463" spans="1:10" s="197" customFormat="1" x14ac:dyDescent="0.25">
      <c r="A463" s="371" t="s">
        <v>1223</v>
      </c>
      <c r="B463" s="496" t="s">
        <v>324</v>
      </c>
      <c r="C463" s="217" t="s">
        <v>856</v>
      </c>
      <c r="D463" s="497">
        <v>202102</v>
      </c>
      <c r="E463" s="250">
        <v>44255</v>
      </c>
      <c r="F463" s="185" t="s">
        <v>97</v>
      </c>
      <c r="G463" s="380">
        <v>114</v>
      </c>
      <c r="H463" s="204"/>
      <c r="I463" s="204"/>
      <c r="J463" s="204"/>
    </row>
    <row r="464" spans="1:10" s="197" customFormat="1" ht="30" x14ac:dyDescent="0.25">
      <c r="A464" s="371" t="s">
        <v>1224</v>
      </c>
      <c r="B464" s="496" t="s">
        <v>324</v>
      </c>
      <c r="C464" s="217" t="s">
        <v>856</v>
      </c>
      <c r="D464" s="497">
        <v>202102</v>
      </c>
      <c r="E464" s="250">
        <v>44255</v>
      </c>
      <c r="F464" s="185" t="s">
        <v>98</v>
      </c>
      <c r="G464" s="380">
        <v>38.53</v>
      </c>
      <c r="H464" s="204"/>
      <c r="I464" s="204"/>
      <c r="J464" s="204"/>
    </row>
    <row r="465" spans="1:10" s="197" customFormat="1" ht="15.75" x14ac:dyDescent="0.25">
      <c r="A465" s="325" t="s">
        <v>1209</v>
      </c>
      <c r="B465" s="231" t="s">
        <v>844</v>
      </c>
      <c r="C465" s="217"/>
      <c r="D465" s="502"/>
      <c r="E465" s="250"/>
      <c r="F465" s="185"/>
      <c r="G465" s="380"/>
      <c r="H465" s="204"/>
      <c r="I465" s="204"/>
      <c r="J465" s="204"/>
    </row>
    <row r="466" spans="1:10" s="197" customFormat="1" ht="15.75" x14ac:dyDescent="0.25">
      <c r="A466" s="372" t="s">
        <v>1225</v>
      </c>
      <c r="B466" s="496" t="s">
        <v>324</v>
      </c>
      <c r="C466" s="217" t="s">
        <v>856</v>
      </c>
      <c r="D466" s="497">
        <v>202102</v>
      </c>
      <c r="E466" s="250">
        <v>44255</v>
      </c>
      <c r="F466" s="185" t="s">
        <v>97</v>
      </c>
      <c r="G466" s="380">
        <v>399</v>
      </c>
      <c r="H466" s="204"/>
      <c r="I466" s="204"/>
      <c r="J466" s="204"/>
    </row>
    <row r="467" spans="1:10" s="197" customFormat="1" ht="30" x14ac:dyDescent="0.25">
      <c r="A467" s="372" t="s">
        <v>1226</v>
      </c>
      <c r="B467" s="496" t="s">
        <v>324</v>
      </c>
      <c r="C467" s="217" t="s">
        <v>856</v>
      </c>
      <c r="D467" s="497">
        <v>202102</v>
      </c>
      <c r="E467" s="250">
        <v>44255</v>
      </c>
      <c r="F467" s="185" t="s">
        <v>98</v>
      </c>
      <c r="G467" s="380">
        <v>134.86000000000001</v>
      </c>
      <c r="H467" s="204"/>
      <c r="I467" s="204"/>
      <c r="J467" s="204"/>
    </row>
    <row r="468" spans="1:10" s="197" customFormat="1" ht="15.75" x14ac:dyDescent="0.25">
      <c r="A468" s="325" t="s">
        <v>1210</v>
      </c>
      <c r="B468" s="231" t="s">
        <v>845</v>
      </c>
      <c r="C468" s="217"/>
      <c r="D468" s="502"/>
      <c r="E468" s="250"/>
      <c r="F468" s="185"/>
      <c r="G468" s="380"/>
      <c r="H468" s="204"/>
      <c r="I468" s="204"/>
      <c r="J468" s="204"/>
    </row>
    <row r="469" spans="1:10" s="197" customFormat="1" ht="15.75" x14ac:dyDescent="0.25">
      <c r="A469" s="372" t="s">
        <v>1227</v>
      </c>
      <c r="B469" s="496" t="s">
        <v>324</v>
      </c>
      <c r="C469" s="217" t="s">
        <v>856</v>
      </c>
      <c r="D469" s="497">
        <v>202102</v>
      </c>
      <c r="E469" s="250">
        <v>44255</v>
      </c>
      <c r="F469" s="185" t="s">
        <v>97</v>
      </c>
      <c r="G469" s="380">
        <v>152</v>
      </c>
      <c r="H469" s="204"/>
      <c r="I469" s="204"/>
      <c r="J469" s="204"/>
    </row>
    <row r="470" spans="1:10" s="197" customFormat="1" ht="30" x14ac:dyDescent="0.25">
      <c r="A470" s="372" t="s">
        <v>1228</v>
      </c>
      <c r="B470" s="496" t="s">
        <v>324</v>
      </c>
      <c r="C470" s="217" t="s">
        <v>856</v>
      </c>
      <c r="D470" s="497">
        <v>202102</v>
      </c>
      <c r="E470" s="250">
        <v>44255</v>
      </c>
      <c r="F470" s="185" t="s">
        <v>98</v>
      </c>
      <c r="G470" s="380">
        <v>51.38</v>
      </c>
      <c r="H470" s="204"/>
      <c r="I470" s="204"/>
      <c r="J470" s="204"/>
    </row>
    <row r="471" spans="1:10" s="197" customFormat="1" ht="15.75" x14ac:dyDescent="0.25">
      <c r="A471" s="325" t="s">
        <v>1211</v>
      </c>
      <c r="B471" s="231" t="s">
        <v>846</v>
      </c>
      <c r="C471" s="217"/>
      <c r="D471" s="376"/>
      <c r="E471" s="377"/>
      <c r="F471" s="185"/>
      <c r="G471" s="380"/>
      <c r="H471" s="204"/>
      <c r="I471" s="204"/>
      <c r="J471" s="204"/>
    </row>
    <row r="472" spans="1:10" s="197" customFormat="1" ht="15.75" x14ac:dyDescent="0.25">
      <c r="A472" s="372" t="s">
        <v>1229</v>
      </c>
      <c r="B472" s="496" t="s">
        <v>324</v>
      </c>
      <c r="C472" s="217" t="s">
        <v>856</v>
      </c>
      <c r="D472" s="497">
        <v>202102</v>
      </c>
      <c r="E472" s="250">
        <v>44255</v>
      </c>
      <c r="F472" s="185" t="s">
        <v>97</v>
      </c>
      <c r="G472" s="380">
        <v>209</v>
      </c>
      <c r="H472" s="204"/>
      <c r="I472" s="204"/>
      <c r="J472" s="204"/>
    </row>
    <row r="473" spans="1:10" s="197" customFormat="1" ht="30" x14ac:dyDescent="0.25">
      <c r="A473" s="372" t="s">
        <v>1230</v>
      </c>
      <c r="B473" s="496" t="s">
        <v>324</v>
      </c>
      <c r="C473" s="217" t="s">
        <v>856</v>
      </c>
      <c r="D473" s="497">
        <v>202102</v>
      </c>
      <c r="E473" s="250">
        <v>44255</v>
      </c>
      <c r="F473" s="185" t="s">
        <v>98</v>
      </c>
      <c r="G473" s="380">
        <v>70.64</v>
      </c>
      <c r="H473" s="204"/>
      <c r="I473" s="204"/>
      <c r="J473" s="204"/>
    </row>
    <row r="474" spans="1:10" s="197" customFormat="1" ht="15.75" x14ac:dyDescent="0.25">
      <c r="A474" s="325" t="s">
        <v>1212</v>
      </c>
      <c r="B474" s="231" t="s">
        <v>847</v>
      </c>
      <c r="C474" s="217"/>
      <c r="D474" s="376"/>
      <c r="E474" s="377"/>
      <c r="F474" s="185"/>
      <c r="G474" s="380"/>
      <c r="H474" s="204"/>
      <c r="I474" s="204"/>
      <c r="J474" s="204"/>
    </row>
    <row r="475" spans="1:10" s="197" customFormat="1" ht="15.75" x14ac:dyDescent="0.25">
      <c r="A475" s="372" t="s">
        <v>1231</v>
      </c>
      <c r="B475" s="496" t="s">
        <v>324</v>
      </c>
      <c r="C475" s="217" t="s">
        <v>856</v>
      </c>
      <c r="D475" s="497">
        <v>202102</v>
      </c>
      <c r="E475" s="250">
        <v>44255</v>
      </c>
      <c r="F475" s="185" t="s">
        <v>97</v>
      </c>
      <c r="G475" s="380">
        <v>304</v>
      </c>
      <c r="H475" s="204"/>
      <c r="I475" s="204"/>
      <c r="J475" s="204"/>
    </row>
    <row r="476" spans="1:10" s="197" customFormat="1" ht="30" x14ac:dyDescent="0.25">
      <c r="A476" s="372" t="s">
        <v>1232</v>
      </c>
      <c r="B476" s="496" t="s">
        <v>324</v>
      </c>
      <c r="C476" s="217" t="s">
        <v>856</v>
      </c>
      <c r="D476" s="497">
        <v>202102</v>
      </c>
      <c r="E476" s="250">
        <v>44255</v>
      </c>
      <c r="F476" s="185" t="s">
        <v>98</v>
      </c>
      <c r="G476" s="380">
        <v>102.75</v>
      </c>
      <c r="H476" s="204"/>
      <c r="I476" s="204"/>
      <c r="J476" s="204"/>
    </row>
    <row r="477" spans="1:10" s="197" customFormat="1" ht="15.75" x14ac:dyDescent="0.25">
      <c r="A477" s="325" t="s">
        <v>1213</v>
      </c>
      <c r="B477" s="231" t="s">
        <v>848</v>
      </c>
      <c r="C477" s="217"/>
      <c r="D477" s="376"/>
      <c r="E477" s="377"/>
      <c r="F477" s="185"/>
      <c r="G477" s="380"/>
      <c r="H477" s="204"/>
      <c r="I477" s="204"/>
      <c r="J477" s="204"/>
    </row>
    <row r="478" spans="1:10" s="197" customFormat="1" ht="15.75" x14ac:dyDescent="0.25">
      <c r="A478" s="372" t="s">
        <v>1233</v>
      </c>
      <c r="B478" s="496" t="s">
        <v>324</v>
      </c>
      <c r="C478" s="217" t="s">
        <v>856</v>
      </c>
      <c r="D478" s="497">
        <v>202102</v>
      </c>
      <c r="E478" s="250">
        <v>44255</v>
      </c>
      <c r="F478" s="185" t="s">
        <v>97</v>
      </c>
      <c r="G478" s="380">
        <v>171</v>
      </c>
      <c r="H478" s="204"/>
      <c r="I478" s="204"/>
      <c r="J478" s="204"/>
    </row>
    <row r="479" spans="1:10" s="197" customFormat="1" ht="30" x14ac:dyDescent="0.25">
      <c r="A479" s="372" t="s">
        <v>1234</v>
      </c>
      <c r="B479" s="496" t="s">
        <v>324</v>
      </c>
      <c r="C479" s="217" t="s">
        <v>856</v>
      </c>
      <c r="D479" s="497">
        <v>202102</v>
      </c>
      <c r="E479" s="250">
        <v>44255</v>
      </c>
      <c r="F479" s="185" t="s">
        <v>98</v>
      </c>
      <c r="G479" s="380">
        <v>57.8</v>
      </c>
      <c r="H479" s="204"/>
      <c r="I479" s="204"/>
      <c r="J479" s="204"/>
    </row>
    <row r="480" spans="1:10" s="197" customFormat="1" ht="15.75" x14ac:dyDescent="0.25">
      <c r="A480" s="325" t="s">
        <v>1214</v>
      </c>
      <c r="B480" s="231" t="s">
        <v>849</v>
      </c>
      <c r="C480" s="217"/>
      <c r="D480" s="376"/>
      <c r="E480" s="377"/>
      <c r="F480" s="185"/>
      <c r="G480" s="380"/>
      <c r="H480" s="204"/>
      <c r="I480" s="204"/>
      <c r="J480" s="204"/>
    </row>
    <row r="481" spans="1:10" s="197" customFormat="1" ht="15.75" x14ac:dyDescent="0.25">
      <c r="A481" s="372" t="s">
        <v>1235</v>
      </c>
      <c r="B481" s="496" t="s">
        <v>324</v>
      </c>
      <c r="C481" s="217" t="s">
        <v>856</v>
      </c>
      <c r="D481" s="497">
        <v>202102</v>
      </c>
      <c r="E481" s="250">
        <v>44255</v>
      </c>
      <c r="F481" s="185" t="s">
        <v>97</v>
      </c>
      <c r="G481" s="380">
        <v>475</v>
      </c>
      <c r="H481" s="204"/>
      <c r="I481" s="204"/>
      <c r="J481" s="204"/>
    </row>
    <row r="482" spans="1:10" s="197" customFormat="1" ht="30" x14ac:dyDescent="0.25">
      <c r="A482" s="372" t="s">
        <v>1236</v>
      </c>
      <c r="B482" s="496" t="s">
        <v>324</v>
      </c>
      <c r="C482" s="217" t="s">
        <v>856</v>
      </c>
      <c r="D482" s="497">
        <v>202102</v>
      </c>
      <c r="E482" s="250">
        <v>44255</v>
      </c>
      <c r="F482" s="185" t="s">
        <v>98</v>
      </c>
      <c r="G482" s="380">
        <v>160.55000000000001</v>
      </c>
      <c r="H482" s="204"/>
      <c r="I482" s="204"/>
      <c r="J482" s="204"/>
    </row>
    <row r="483" spans="1:10" s="197" customFormat="1" ht="15.75" x14ac:dyDescent="0.25">
      <c r="A483" s="325" t="s">
        <v>1215</v>
      </c>
      <c r="B483" s="231" t="s">
        <v>850</v>
      </c>
      <c r="C483" s="217"/>
      <c r="D483" s="376"/>
      <c r="E483" s="377"/>
      <c r="F483" s="185"/>
      <c r="G483" s="380"/>
      <c r="H483" s="204"/>
      <c r="I483" s="204"/>
      <c r="J483" s="204"/>
    </row>
    <row r="484" spans="1:10" s="197" customFormat="1" ht="15.75" x14ac:dyDescent="0.25">
      <c r="A484" s="372" t="s">
        <v>1237</v>
      </c>
      <c r="B484" s="496" t="s">
        <v>324</v>
      </c>
      <c r="C484" s="217" t="s">
        <v>856</v>
      </c>
      <c r="D484" s="497">
        <v>202102</v>
      </c>
      <c r="E484" s="250">
        <v>44255</v>
      </c>
      <c r="F484" s="185" t="s">
        <v>97</v>
      </c>
      <c r="G484" s="380">
        <v>418</v>
      </c>
      <c r="H484" s="204"/>
      <c r="I484" s="204"/>
      <c r="J484" s="204"/>
    </row>
    <row r="485" spans="1:10" s="197" customFormat="1" ht="30" x14ac:dyDescent="0.25">
      <c r="A485" s="372" t="s">
        <v>1238</v>
      </c>
      <c r="B485" s="496" t="s">
        <v>324</v>
      </c>
      <c r="C485" s="217" t="s">
        <v>856</v>
      </c>
      <c r="D485" s="497">
        <v>202102</v>
      </c>
      <c r="E485" s="250">
        <v>44255</v>
      </c>
      <c r="F485" s="185" t="s">
        <v>98</v>
      </c>
      <c r="G485" s="380">
        <v>141.28</v>
      </c>
      <c r="H485" s="204"/>
      <c r="I485" s="204"/>
      <c r="J485" s="204"/>
    </row>
    <row r="486" spans="1:10" s="197" customFormat="1" ht="15.75" x14ac:dyDescent="0.25">
      <c r="A486" s="325" t="s">
        <v>1216</v>
      </c>
      <c r="B486" s="231" t="s">
        <v>851</v>
      </c>
      <c r="C486" s="217"/>
      <c r="D486" s="376"/>
      <c r="E486" s="377"/>
      <c r="F486" s="185"/>
      <c r="G486" s="380"/>
      <c r="H486" s="204"/>
      <c r="I486" s="204"/>
      <c r="J486" s="204"/>
    </row>
    <row r="487" spans="1:10" s="197" customFormat="1" ht="15.75" x14ac:dyDescent="0.25">
      <c r="A487" s="372" t="s">
        <v>1239</v>
      </c>
      <c r="B487" s="496" t="s">
        <v>324</v>
      </c>
      <c r="C487" s="217" t="s">
        <v>856</v>
      </c>
      <c r="D487" s="497">
        <v>202102</v>
      </c>
      <c r="E487" s="250">
        <v>44255</v>
      </c>
      <c r="F487" s="185" t="s">
        <v>97</v>
      </c>
      <c r="G487" s="380">
        <v>456</v>
      </c>
      <c r="H487" s="204"/>
      <c r="I487" s="204"/>
      <c r="J487" s="204"/>
    </row>
    <row r="488" spans="1:10" s="197" customFormat="1" ht="30" x14ac:dyDescent="0.25">
      <c r="A488" s="372" t="s">
        <v>1240</v>
      </c>
      <c r="B488" s="496" t="s">
        <v>324</v>
      </c>
      <c r="C488" s="217" t="s">
        <v>856</v>
      </c>
      <c r="D488" s="497">
        <v>202102</v>
      </c>
      <c r="E488" s="250">
        <v>44255</v>
      </c>
      <c r="F488" s="185" t="s">
        <v>98</v>
      </c>
      <c r="G488" s="380">
        <v>154.13</v>
      </c>
      <c r="H488" s="204"/>
      <c r="I488" s="204"/>
      <c r="J488" s="204"/>
    </row>
    <row r="489" spans="1:10" s="197" customFormat="1" ht="15.75" x14ac:dyDescent="0.25">
      <c r="A489" s="325" t="s">
        <v>1217</v>
      </c>
      <c r="B489" s="231" t="s">
        <v>852</v>
      </c>
      <c r="C489" s="217"/>
      <c r="D489" s="376"/>
      <c r="E489" s="377"/>
      <c r="F489" s="185"/>
      <c r="G489" s="380"/>
      <c r="H489" s="204"/>
      <c r="I489" s="204"/>
      <c r="J489" s="204"/>
    </row>
    <row r="490" spans="1:10" s="197" customFormat="1" ht="15.75" x14ac:dyDescent="0.25">
      <c r="A490" s="372" t="s">
        <v>1241</v>
      </c>
      <c r="B490" s="496" t="s">
        <v>324</v>
      </c>
      <c r="C490" s="217" t="s">
        <v>856</v>
      </c>
      <c r="D490" s="497">
        <v>202102</v>
      </c>
      <c r="E490" s="250">
        <v>44255</v>
      </c>
      <c r="F490" s="185" t="s">
        <v>97</v>
      </c>
      <c r="G490" s="380">
        <v>912</v>
      </c>
      <c r="H490" s="204"/>
      <c r="I490" s="204"/>
      <c r="J490" s="204"/>
    </row>
    <row r="491" spans="1:10" s="197" customFormat="1" ht="30" x14ac:dyDescent="0.25">
      <c r="A491" s="372" t="s">
        <v>1242</v>
      </c>
      <c r="B491" s="496" t="s">
        <v>324</v>
      </c>
      <c r="C491" s="217" t="s">
        <v>856</v>
      </c>
      <c r="D491" s="497">
        <v>202102</v>
      </c>
      <c r="E491" s="250">
        <v>44255</v>
      </c>
      <c r="F491" s="185" t="s">
        <v>98</v>
      </c>
      <c r="G491" s="380">
        <v>308.26</v>
      </c>
      <c r="H491" s="204"/>
      <c r="I491" s="204"/>
      <c r="J491" s="204"/>
    </row>
    <row r="492" spans="1:10" s="197" customFormat="1" ht="15.75" x14ac:dyDescent="0.25">
      <c r="A492" s="325" t="s">
        <v>1218</v>
      </c>
      <c r="B492" s="231" t="s">
        <v>857</v>
      </c>
      <c r="C492" s="217"/>
      <c r="D492" s="376"/>
      <c r="E492" s="377"/>
      <c r="F492" s="185"/>
      <c r="G492" s="380"/>
      <c r="H492" s="204"/>
      <c r="I492" s="204"/>
      <c r="J492" s="204"/>
    </row>
    <row r="493" spans="1:10" s="197" customFormat="1" ht="15.75" x14ac:dyDescent="0.25">
      <c r="A493" s="372" t="s">
        <v>1243</v>
      </c>
      <c r="B493" s="496" t="s">
        <v>324</v>
      </c>
      <c r="C493" s="217" t="s">
        <v>856</v>
      </c>
      <c r="D493" s="497">
        <v>202102</v>
      </c>
      <c r="E493" s="250">
        <v>44255</v>
      </c>
      <c r="F493" s="185" t="s">
        <v>97</v>
      </c>
      <c r="G493" s="380">
        <v>266</v>
      </c>
      <c r="H493" s="204"/>
      <c r="I493" s="204"/>
      <c r="J493" s="204"/>
    </row>
    <row r="494" spans="1:10" s="197" customFormat="1" ht="30" x14ac:dyDescent="0.25">
      <c r="A494" s="372" t="s">
        <v>1247</v>
      </c>
      <c r="B494" s="496" t="s">
        <v>324</v>
      </c>
      <c r="C494" s="217" t="s">
        <v>856</v>
      </c>
      <c r="D494" s="497">
        <v>202102</v>
      </c>
      <c r="E494" s="250">
        <v>44255</v>
      </c>
      <c r="F494" s="185" t="s">
        <v>98</v>
      </c>
      <c r="G494" s="380">
        <v>89.91</v>
      </c>
      <c r="H494" s="204"/>
      <c r="I494" s="204"/>
      <c r="J494" s="204"/>
    </row>
    <row r="495" spans="1:10" s="197" customFormat="1" ht="15.75" x14ac:dyDescent="0.25">
      <c r="A495" s="325" t="s">
        <v>1219</v>
      </c>
      <c r="B495" s="231" t="s">
        <v>853</v>
      </c>
      <c r="C495" s="217"/>
      <c r="D495" s="376"/>
      <c r="E495" s="377"/>
      <c r="F495" s="185"/>
      <c r="G495" s="380"/>
      <c r="H495" s="204"/>
      <c r="I495" s="204"/>
      <c r="J495" s="204"/>
    </row>
    <row r="496" spans="1:10" s="197" customFormat="1" ht="15.75" x14ac:dyDescent="0.25">
      <c r="A496" s="372" t="s">
        <v>1248</v>
      </c>
      <c r="B496" s="496" t="s">
        <v>324</v>
      </c>
      <c r="C496" s="217" t="s">
        <v>856</v>
      </c>
      <c r="D496" s="497">
        <v>202102</v>
      </c>
      <c r="E496" s="250">
        <v>44255</v>
      </c>
      <c r="F496" s="185" t="s">
        <v>97</v>
      </c>
      <c r="G496" s="380">
        <v>228</v>
      </c>
      <c r="H496" s="204"/>
      <c r="I496" s="204"/>
      <c r="J496" s="204"/>
    </row>
    <row r="497" spans="1:10" s="197" customFormat="1" ht="30" x14ac:dyDescent="0.25">
      <c r="A497" s="372" t="s">
        <v>1249</v>
      </c>
      <c r="B497" s="496" t="s">
        <v>324</v>
      </c>
      <c r="C497" s="217" t="s">
        <v>856</v>
      </c>
      <c r="D497" s="497">
        <v>202102</v>
      </c>
      <c r="E497" s="250">
        <v>44255</v>
      </c>
      <c r="F497" s="185" t="s">
        <v>98</v>
      </c>
      <c r="G497" s="380">
        <v>77.06</v>
      </c>
      <c r="H497" s="204"/>
      <c r="I497" s="204"/>
      <c r="J497" s="204"/>
    </row>
    <row r="498" spans="1:10" s="197" customFormat="1" ht="15.75" x14ac:dyDescent="0.25">
      <c r="A498" s="325" t="s">
        <v>1220</v>
      </c>
      <c r="B498" s="231" t="s">
        <v>854</v>
      </c>
      <c r="C498" s="217"/>
      <c r="D498" s="376"/>
      <c r="E498" s="377"/>
      <c r="F498" s="185"/>
      <c r="G498" s="380"/>
      <c r="H498" s="204"/>
      <c r="I498" s="204"/>
      <c r="J498" s="204"/>
    </row>
    <row r="499" spans="1:10" s="197" customFormat="1" ht="15.75" x14ac:dyDescent="0.25">
      <c r="A499" s="372" t="s">
        <v>1250</v>
      </c>
      <c r="B499" s="496" t="s">
        <v>324</v>
      </c>
      <c r="C499" s="217" t="s">
        <v>856</v>
      </c>
      <c r="D499" s="497">
        <v>202102</v>
      </c>
      <c r="E499" s="250">
        <v>44255</v>
      </c>
      <c r="F499" s="185" t="s">
        <v>97</v>
      </c>
      <c r="G499" s="380">
        <v>285</v>
      </c>
      <c r="H499" s="204"/>
      <c r="I499" s="204"/>
      <c r="J499" s="204"/>
    </row>
    <row r="500" spans="1:10" s="197" customFormat="1" ht="30" x14ac:dyDescent="0.25">
      <c r="A500" s="372" t="s">
        <v>1251</v>
      </c>
      <c r="B500" s="496" t="s">
        <v>324</v>
      </c>
      <c r="C500" s="217" t="s">
        <v>856</v>
      </c>
      <c r="D500" s="497">
        <v>202102</v>
      </c>
      <c r="E500" s="250">
        <v>44255</v>
      </c>
      <c r="F500" s="185" t="s">
        <v>98</v>
      </c>
      <c r="G500" s="380">
        <v>96.33</v>
      </c>
      <c r="H500" s="204"/>
      <c r="I500" s="204"/>
      <c r="J500" s="204"/>
    </row>
    <row r="501" spans="1:10" s="197" customFormat="1" ht="15.75" x14ac:dyDescent="0.25">
      <c r="A501" s="325" t="s">
        <v>1221</v>
      </c>
      <c r="B501" s="231" t="s">
        <v>855</v>
      </c>
      <c r="C501" s="217"/>
      <c r="D501" s="376"/>
      <c r="E501" s="377"/>
      <c r="F501" s="185"/>
      <c r="G501" s="380"/>
      <c r="H501" s="204"/>
      <c r="I501" s="204"/>
      <c r="J501" s="204"/>
    </row>
    <row r="502" spans="1:10" s="197" customFormat="1" ht="15.75" x14ac:dyDescent="0.25">
      <c r="A502" s="372" t="s">
        <v>1252</v>
      </c>
      <c r="B502" s="496" t="s">
        <v>324</v>
      </c>
      <c r="C502" s="217" t="s">
        <v>856</v>
      </c>
      <c r="D502" s="497">
        <v>202102</v>
      </c>
      <c r="E502" s="250">
        <v>44255</v>
      </c>
      <c r="F502" s="185" t="s">
        <v>97</v>
      </c>
      <c r="G502" s="380">
        <v>456</v>
      </c>
      <c r="H502" s="204"/>
      <c r="I502" s="204"/>
      <c r="J502" s="204"/>
    </row>
    <row r="503" spans="1:10" s="197" customFormat="1" ht="30" x14ac:dyDescent="0.25">
      <c r="A503" s="372" t="s">
        <v>1253</v>
      </c>
      <c r="B503" s="496" t="s">
        <v>324</v>
      </c>
      <c r="C503" s="217" t="s">
        <v>856</v>
      </c>
      <c r="D503" s="497">
        <v>202102</v>
      </c>
      <c r="E503" s="250">
        <v>44255</v>
      </c>
      <c r="F503" s="185" t="s">
        <v>98</v>
      </c>
      <c r="G503" s="263">
        <v>154.13</v>
      </c>
      <c r="H503" s="204"/>
      <c r="I503" s="204"/>
      <c r="J503" s="204"/>
    </row>
    <row r="504" spans="1:10" s="197" customFormat="1" ht="15.75" x14ac:dyDescent="0.25">
      <c r="A504" s="325" t="s">
        <v>1222</v>
      </c>
      <c r="B504" s="231" t="s">
        <v>852</v>
      </c>
      <c r="C504" s="498"/>
      <c r="D504" s="369"/>
      <c r="E504" s="373"/>
      <c r="F504" s="501"/>
      <c r="G504" s="381"/>
      <c r="H504" s="204"/>
      <c r="I504" s="204"/>
      <c r="J504" s="204"/>
    </row>
    <row r="505" spans="1:10" s="197" customFormat="1" ht="15.75" x14ac:dyDescent="0.25">
      <c r="A505" s="372" t="s">
        <v>1261</v>
      </c>
      <c r="B505" s="496" t="s">
        <v>324</v>
      </c>
      <c r="C505" s="217" t="s">
        <v>858</v>
      </c>
      <c r="D505" s="497">
        <v>202103</v>
      </c>
      <c r="E505" s="250">
        <v>44286</v>
      </c>
      <c r="F505" s="185" t="s">
        <v>97</v>
      </c>
      <c r="G505" s="380">
        <v>988</v>
      </c>
      <c r="H505" s="204"/>
      <c r="I505" s="204"/>
      <c r="J505" s="204"/>
    </row>
    <row r="506" spans="1:10" s="197" customFormat="1" ht="30" x14ac:dyDescent="0.25">
      <c r="A506" s="372" t="s">
        <v>1262</v>
      </c>
      <c r="B506" s="496" t="s">
        <v>324</v>
      </c>
      <c r="C506" s="217" t="s">
        <v>858</v>
      </c>
      <c r="D506" s="497">
        <v>202103</v>
      </c>
      <c r="E506" s="250">
        <v>44286</v>
      </c>
      <c r="F506" s="185" t="s">
        <v>98</v>
      </c>
      <c r="G506" s="380">
        <v>333.94</v>
      </c>
      <c r="H506" s="204"/>
      <c r="I506" s="204"/>
      <c r="J506" s="204"/>
    </row>
    <row r="507" spans="1:10" s="197" customFormat="1" ht="15.75" x14ac:dyDescent="0.25">
      <c r="A507" s="325" t="s">
        <v>1254</v>
      </c>
      <c r="B507" s="231" t="s">
        <v>846</v>
      </c>
      <c r="C507" s="217"/>
      <c r="D507" s="376"/>
      <c r="E507" s="377"/>
      <c r="F507" s="185"/>
      <c r="G507" s="380"/>
      <c r="H507" s="204"/>
      <c r="I507" s="204"/>
      <c r="J507" s="204"/>
    </row>
    <row r="508" spans="1:10" s="197" customFormat="1" ht="15.75" x14ac:dyDescent="0.25">
      <c r="A508" s="372" t="s">
        <v>1263</v>
      </c>
      <c r="B508" s="496" t="s">
        <v>324</v>
      </c>
      <c r="C508" s="217" t="s">
        <v>858</v>
      </c>
      <c r="D508" s="497">
        <v>202103</v>
      </c>
      <c r="E508" s="250">
        <v>44286</v>
      </c>
      <c r="F508" s="185" t="s">
        <v>97</v>
      </c>
      <c r="G508" s="380">
        <v>171</v>
      </c>
      <c r="H508" s="204"/>
      <c r="I508" s="204"/>
      <c r="J508" s="204"/>
    </row>
    <row r="509" spans="1:10" s="197" customFormat="1" ht="30" x14ac:dyDescent="0.25">
      <c r="A509" s="372" t="s">
        <v>1264</v>
      </c>
      <c r="B509" s="496" t="s">
        <v>324</v>
      </c>
      <c r="C509" s="217" t="s">
        <v>858</v>
      </c>
      <c r="D509" s="497">
        <v>202103</v>
      </c>
      <c r="E509" s="250">
        <v>44286</v>
      </c>
      <c r="F509" s="185" t="s">
        <v>98</v>
      </c>
      <c r="G509" s="380">
        <v>57.8</v>
      </c>
      <c r="H509" s="204"/>
      <c r="I509" s="204"/>
      <c r="J509" s="204"/>
    </row>
    <row r="510" spans="1:10" s="197" customFormat="1" ht="15.75" x14ac:dyDescent="0.25">
      <c r="A510" s="325" t="s">
        <v>1255</v>
      </c>
      <c r="B510" s="231" t="s">
        <v>848</v>
      </c>
      <c r="C510" s="217"/>
      <c r="D510" s="376"/>
      <c r="E510" s="377"/>
      <c r="F510" s="185"/>
      <c r="G510" s="380"/>
      <c r="H510" s="204"/>
      <c r="I510" s="204"/>
      <c r="J510" s="204"/>
    </row>
    <row r="511" spans="1:10" s="197" customFormat="1" ht="15.75" x14ac:dyDescent="0.25">
      <c r="A511" s="372" t="s">
        <v>1244</v>
      </c>
      <c r="B511" s="496" t="s">
        <v>324</v>
      </c>
      <c r="C511" s="217" t="s">
        <v>858</v>
      </c>
      <c r="D511" s="497">
        <v>202103</v>
      </c>
      <c r="E511" s="250">
        <v>44286</v>
      </c>
      <c r="F511" s="185" t="s">
        <v>97</v>
      </c>
      <c r="G511" s="380">
        <v>380</v>
      </c>
      <c r="H511" s="204"/>
      <c r="I511" s="204"/>
      <c r="J511" s="204"/>
    </row>
    <row r="512" spans="1:10" s="197" customFormat="1" ht="30" x14ac:dyDescent="0.25">
      <c r="A512" s="372" t="s">
        <v>1265</v>
      </c>
      <c r="B512" s="496" t="s">
        <v>324</v>
      </c>
      <c r="C512" s="217" t="s">
        <v>858</v>
      </c>
      <c r="D512" s="497">
        <v>202103</v>
      </c>
      <c r="E512" s="250">
        <v>44286</v>
      </c>
      <c r="F512" s="185" t="s">
        <v>98</v>
      </c>
      <c r="G512" s="380">
        <v>128.44</v>
      </c>
      <c r="H512" s="204"/>
      <c r="I512" s="204"/>
      <c r="J512" s="204"/>
    </row>
    <row r="513" spans="1:10" s="197" customFormat="1" ht="15.75" x14ac:dyDescent="0.25">
      <c r="A513" s="325" t="s">
        <v>1256</v>
      </c>
      <c r="B513" s="231" t="s">
        <v>850</v>
      </c>
      <c r="C513" s="217"/>
      <c r="D513" s="376"/>
      <c r="E513" s="377"/>
      <c r="F513" s="185"/>
      <c r="G513" s="380"/>
      <c r="H513" s="204"/>
      <c r="I513" s="204"/>
      <c r="J513" s="204"/>
    </row>
    <row r="514" spans="1:10" s="197" customFormat="1" ht="15.75" x14ac:dyDescent="0.25">
      <c r="A514" s="134" t="s">
        <v>1266</v>
      </c>
      <c r="B514" s="496" t="s">
        <v>324</v>
      </c>
      <c r="C514" s="217" t="s">
        <v>858</v>
      </c>
      <c r="D514" s="497">
        <v>202103</v>
      </c>
      <c r="E514" s="250">
        <v>44286</v>
      </c>
      <c r="F514" s="185" t="s">
        <v>97</v>
      </c>
      <c r="G514" s="380">
        <v>494</v>
      </c>
      <c r="H514" s="204"/>
      <c r="I514" s="204"/>
      <c r="J514" s="204"/>
    </row>
    <row r="515" spans="1:10" s="197" customFormat="1" ht="30" x14ac:dyDescent="0.25">
      <c r="A515" s="134" t="s">
        <v>1267</v>
      </c>
      <c r="B515" s="496" t="s">
        <v>324</v>
      </c>
      <c r="C515" s="217" t="s">
        <v>858</v>
      </c>
      <c r="D515" s="497">
        <v>202103</v>
      </c>
      <c r="E515" s="250">
        <v>44286</v>
      </c>
      <c r="F515" s="185" t="s">
        <v>98</v>
      </c>
      <c r="G515" s="380">
        <v>166.97</v>
      </c>
      <c r="H515" s="204"/>
      <c r="I515" s="204"/>
      <c r="J515" s="204"/>
    </row>
    <row r="516" spans="1:10" s="197" customFormat="1" ht="15.75" x14ac:dyDescent="0.25">
      <c r="A516" s="325" t="s">
        <v>1257</v>
      </c>
      <c r="B516" s="231" t="s">
        <v>844</v>
      </c>
      <c r="C516" s="217"/>
      <c r="D516" s="502"/>
      <c r="E516" s="250"/>
      <c r="F516" s="185"/>
      <c r="G516" s="380"/>
      <c r="H516" s="204"/>
      <c r="I516" s="204"/>
      <c r="J516" s="204"/>
    </row>
    <row r="517" spans="1:10" s="197" customFormat="1" ht="15.75" x14ac:dyDescent="0.25">
      <c r="A517" s="372" t="s">
        <v>1257</v>
      </c>
      <c r="B517" s="496" t="s">
        <v>324</v>
      </c>
      <c r="C517" s="217" t="s">
        <v>858</v>
      </c>
      <c r="D517" s="497">
        <v>202103</v>
      </c>
      <c r="E517" s="250">
        <v>44286</v>
      </c>
      <c r="F517" s="185" t="s">
        <v>97</v>
      </c>
      <c r="G517" s="380">
        <v>430.64</v>
      </c>
      <c r="H517" s="204"/>
      <c r="I517" s="204"/>
      <c r="J517" s="204"/>
    </row>
    <row r="518" spans="1:10" s="197" customFormat="1" ht="30" x14ac:dyDescent="0.25">
      <c r="A518" s="372" t="s">
        <v>1257</v>
      </c>
      <c r="B518" s="496" t="s">
        <v>324</v>
      </c>
      <c r="C518" s="217" t="s">
        <v>858</v>
      </c>
      <c r="D518" s="497">
        <v>202103</v>
      </c>
      <c r="E518" s="250">
        <v>44286</v>
      </c>
      <c r="F518" s="185" t="s">
        <v>98</v>
      </c>
      <c r="G518" s="380">
        <v>145.56</v>
      </c>
      <c r="H518" s="204"/>
      <c r="I518" s="204"/>
      <c r="J518" s="204"/>
    </row>
    <row r="519" spans="1:10" s="197" customFormat="1" ht="15.75" x14ac:dyDescent="0.25">
      <c r="A519" s="325" t="s">
        <v>1258</v>
      </c>
      <c r="B519" s="231" t="s">
        <v>849</v>
      </c>
      <c r="C519" s="217"/>
      <c r="D519" s="376"/>
      <c r="E519" s="377"/>
      <c r="F519" s="185"/>
      <c r="G519" s="380"/>
      <c r="H519" s="204"/>
      <c r="I519" s="204"/>
      <c r="J519" s="204"/>
    </row>
    <row r="520" spans="1:10" s="197" customFormat="1" ht="15.75" x14ac:dyDescent="0.25">
      <c r="A520" s="372" t="s">
        <v>1268</v>
      </c>
      <c r="B520" s="496" t="s">
        <v>324</v>
      </c>
      <c r="C520" s="217" t="s">
        <v>858</v>
      </c>
      <c r="D520" s="497">
        <v>202103</v>
      </c>
      <c r="E520" s="250">
        <v>44286</v>
      </c>
      <c r="F520" s="185" t="s">
        <v>97</v>
      </c>
      <c r="G520" s="380">
        <v>570</v>
      </c>
      <c r="H520" s="204"/>
      <c r="I520" s="204"/>
      <c r="J520" s="204"/>
    </row>
    <row r="521" spans="1:10" s="197" customFormat="1" ht="30" x14ac:dyDescent="0.25">
      <c r="A521" s="372" t="s">
        <v>1269</v>
      </c>
      <c r="B521" s="496" t="s">
        <v>324</v>
      </c>
      <c r="C521" s="217" t="s">
        <v>858</v>
      </c>
      <c r="D521" s="497">
        <v>202103</v>
      </c>
      <c r="E521" s="250">
        <v>44286</v>
      </c>
      <c r="F521" s="185" t="s">
        <v>98</v>
      </c>
      <c r="G521" s="380">
        <v>192.66</v>
      </c>
      <c r="H521" s="204"/>
      <c r="I521" s="204"/>
      <c r="J521" s="204"/>
    </row>
    <row r="522" spans="1:10" s="186" customFormat="1" ht="14.25" x14ac:dyDescent="0.2">
      <c r="A522" s="186" t="s">
        <v>1259</v>
      </c>
      <c r="B522" s="231" t="s">
        <v>843</v>
      </c>
      <c r="C522" s="253"/>
      <c r="D522" s="253"/>
      <c r="E522" s="253"/>
      <c r="F522" s="187"/>
      <c r="G522" s="268"/>
      <c r="H522" s="187"/>
      <c r="I522" s="187"/>
      <c r="J522" s="187"/>
    </row>
    <row r="523" spans="1:10" s="197" customFormat="1" x14ac:dyDescent="0.25">
      <c r="A523" s="374" t="s">
        <v>1276</v>
      </c>
      <c r="B523" s="496" t="s">
        <v>324</v>
      </c>
      <c r="C523" s="217" t="s">
        <v>858</v>
      </c>
      <c r="D523" s="497">
        <v>202103</v>
      </c>
      <c r="E523" s="250">
        <v>44286</v>
      </c>
      <c r="F523" s="185" t="s">
        <v>97</v>
      </c>
      <c r="G523" s="380">
        <v>76</v>
      </c>
      <c r="H523" s="204"/>
      <c r="I523" s="204"/>
      <c r="J523" s="204"/>
    </row>
    <row r="524" spans="1:10" s="197" customFormat="1" ht="30" x14ac:dyDescent="0.25">
      <c r="A524" s="374" t="s">
        <v>1277</v>
      </c>
      <c r="B524" s="496" t="s">
        <v>324</v>
      </c>
      <c r="C524" s="217" t="s">
        <v>858</v>
      </c>
      <c r="D524" s="497">
        <v>202103</v>
      </c>
      <c r="E524" s="250">
        <v>44286</v>
      </c>
      <c r="F524" s="185" t="s">
        <v>98</v>
      </c>
      <c r="G524" s="380">
        <v>25.69</v>
      </c>
      <c r="H524" s="204"/>
      <c r="I524" s="204"/>
      <c r="J524" s="204"/>
    </row>
    <row r="525" spans="1:10" s="197" customFormat="1" ht="15.75" x14ac:dyDescent="0.25">
      <c r="A525" s="325" t="s">
        <v>1260</v>
      </c>
      <c r="B525" s="231" t="s">
        <v>855</v>
      </c>
      <c r="C525" s="217"/>
      <c r="D525" s="376"/>
      <c r="E525" s="377"/>
      <c r="F525" s="185"/>
      <c r="G525" s="380"/>
      <c r="H525" s="204"/>
      <c r="I525" s="204"/>
      <c r="J525" s="204"/>
    </row>
    <row r="526" spans="1:10" s="197" customFormat="1" ht="15.75" x14ac:dyDescent="0.25">
      <c r="A526" s="372" t="s">
        <v>1278</v>
      </c>
      <c r="B526" s="496" t="s">
        <v>324</v>
      </c>
      <c r="C526" s="217" t="s">
        <v>858</v>
      </c>
      <c r="D526" s="497">
        <v>202103</v>
      </c>
      <c r="E526" s="250">
        <v>44286</v>
      </c>
      <c r="F526" s="185" t="s">
        <v>97</v>
      </c>
      <c r="G526" s="380">
        <v>456</v>
      </c>
      <c r="H526" s="204"/>
      <c r="I526" s="204"/>
      <c r="J526" s="204"/>
    </row>
    <row r="527" spans="1:10" s="197" customFormat="1" ht="30" x14ac:dyDescent="0.25">
      <c r="A527" s="372" t="s">
        <v>1279</v>
      </c>
      <c r="B527" s="496" t="s">
        <v>324</v>
      </c>
      <c r="C527" s="217" t="s">
        <v>858</v>
      </c>
      <c r="D527" s="497">
        <v>202103</v>
      </c>
      <c r="E527" s="250">
        <v>44286</v>
      </c>
      <c r="F527" s="185" t="s">
        <v>98</v>
      </c>
      <c r="G527" s="263">
        <v>154.13</v>
      </c>
      <c r="H527" s="204"/>
      <c r="I527" s="204"/>
      <c r="J527" s="204"/>
    </row>
    <row r="528" spans="1:10" s="197" customFormat="1" ht="15.75" x14ac:dyDescent="0.25">
      <c r="A528" s="325" t="s">
        <v>1270</v>
      </c>
      <c r="B528" s="231" t="s">
        <v>847</v>
      </c>
      <c r="C528" s="217"/>
      <c r="D528" s="376"/>
      <c r="E528" s="377"/>
      <c r="F528" s="185"/>
      <c r="G528" s="380"/>
      <c r="H528" s="204"/>
      <c r="I528" s="204"/>
      <c r="J528" s="204"/>
    </row>
    <row r="529" spans="1:10" s="197" customFormat="1" ht="15.75" x14ac:dyDescent="0.25">
      <c r="A529" s="372" t="s">
        <v>1280</v>
      </c>
      <c r="B529" s="496" t="s">
        <v>324</v>
      </c>
      <c r="C529" s="217" t="s">
        <v>858</v>
      </c>
      <c r="D529" s="497">
        <v>202103</v>
      </c>
      <c r="E529" s="250">
        <v>44286</v>
      </c>
      <c r="F529" s="185" t="s">
        <v>97</v>
      </c>
      <c r="G529" s="380">
        <v>304</v>
      </c>
      <c r="H529" s="204"/>
      <c r="I529" s="204"/>
      <c r="J529" s="204"/>
    </row>
    <row r="530" spans="1:10" s="197" customFormat="1" ht="30" x14ac:dyDescent="0.25">
      <c r="A530" s="372" t="s">
        <v>1281</v>
      </c>
      <c r="B530" s="496" t="s">
        <v>324</v>
      </c>
      <c r="C530" s="217" t="s">
        <v>858</v>
      </c>
      <c r="D530" s="497">
        <v>202103</v>
      </c>
      <c r="E530" s="250">
        <v>44286</v>
      </c>
      <c r="F530" s="185" t="s">
        <v>98</v>
      </c>
      <c r="G530" s="380">
        <v>102.75</v>
      </c>
      <c r="H530" s="204"/>
      <c r="I530" s="204"/>
      <c r="J530" s="204"/>
    </row>
    <row r="531" spans="1:10" s="197" customFormat="1" ht="15.75" x14ac:dyDescent="0.25">
      <c r="A531" s="325" t="s">
        <v>1271</v>
      </c>
      <c r="B531" s="231" t="s">
        <v>854</v>
      </c>
      <c r="C531" s="217"/>
      <c r="D531" s="376"/>
      <c r="E531" s="377"/>
      <c r="F531" s="185"/>
      <c r="G531" s="380"/>
      <c r="H531" s="204"/>
      <c r="I531" s="204"/>
      <c r="J531" s="204"/>
    </row>
    <row r="532" spans="1:10" s="197" customFormat="1" ht="15.75" x14ac:dyDescent="0.25">
      <c r="A532" s="372" t="s">
        <v>1246</v>
      </c>
      <c r="B532" s="496" t="s">
        <v>324</v>
      </c>
      <c r="C532" s="217" t="s">
        <v>858</v>
      </c>
      <c r="D532" s="497">
        <v>202103</v>
      </c>
      <c r="E532" s="250">
        <v>44286</v>
      </c>
      <c r="F532" s="185" t="s">
        <v>97</v>
      </c>
      <c r="G532" s="380">
        <v>171</v>
      </c>
      <c r="H532" s="204"/>
      <c r="I532" s="204"/>
      <c r="J532" s="204"/>
    </row>
    <row r="533" spans="1:10" s="197" customFormat="1" ht="30" x14ac:dyDescent="0.25">
      <c r="A533" s="372" t="s">
        <v>1282</v>
      </c>
      <c r="B533" s="496" t="s">
        <v>324</v>
      </c>
      <c r="C533" s="217" t="s">
        <v>858</v>
      </c>
      <c r="D533" s="497">
        <v>202103</v>
      </c>
      <c r="E533" s="250">
        <v>44286</v>
      </c>
      <c r="F533" s="185" t="s">
        <v>98</v>
      </c>
      <c r="G533" s="380">
        <v>57.8</v>
      </c>
      <c r="H533" s="204"/>
      <c r="I533" s="204"/>
      <c r="J533" s="204"/>
    </row>
    <row r="534" spans="1:10" s="197" customFormat="1" ht="15.75" x14ac:dyDescent="0.25">
      <c r="A534" s="325" t="s">
        <v>1272</v>
      </c>
      <c r="B534" s="231" t="s">
        <v>853</v>
      </c>
      <c r="C534" s="217"/>
      <c r="D534" s="376"/>
      <c r="E534" s="377"/>
      <c r="F534" s="185"/>
      <c r="G534" s="380"/>
      <c r="H534" s="204"/>
      <c r="I534" s="204"/>
      <c r="J534" s="204"/>
    </row>
    <row r="535" spans="1:10" s="197" customFormat="1" ht="15.75" x14ac:dyDescent="0.25">
      <c r="A535" s="134" t="s">
        <v>1283</v>
      </c>
      <c r="B535" s="496" t="s">
        <v>324</v>
      </c>
      <c r="C535" s="217" t="s">
        <v>858</v>
      </c>
      <c r="D535" s="497">
        <v>202103</v>
      </c>
      <c r="E535" s="250">
        <v>44286</v>
      </c>
      <c r="F535" s="185" t="s">
        <v>97</v>
      </c>
      <c r="G535" s="380">
        <v>304</v>
      </c>
      <c r="H535" s="204"/>
      <c r="I535" s="204"/>
      <c r="J535" s="204"/>
    </row>
    <row r="536" spans="1:10" s="197" customFormat="1" ht="30" x14ac:dyDescent="0.25">
      <c r="A536" s="134" t="s">
        <v>1284</v>
      </c>
      <c r="B536" s="496" t="s">
        <v>324</v>
      </c>
      <c r="C536" s="217" t="s">
        <v>858</v>
      </c>
      <c r="D536" s="497">
        <v>202103</v>
      </c>
      <c r="E536" s="250">
        <v>44286</v>
      </c>
      <c r="F536" s="185" t="s">
        <v>98</v>
      </c>
      <c r="G536" s="380">
        <v>102.75</v>
      </c>
      <c r="H536" s="204"/>
      <c r="I536" s="204"/>
      <c r="J536" s="204"/>
    </row>
    <row r="537" spans="1:10" s="197" customFormat="1" ht="15.75" x14ac:dyDescent="0.25">
      <c r="A537" s="325" t="s">
        <v>1273</v>
      </c>
      <c r="B537" s="231" t="s">
        <v>857</v>
      </c>
      <c r="C537" s="217"/>
      <c r="D537" s="376"/>
      <c r="E537" s="377"/>
      <c r="F537" s="185"/>
      <c r="G537" s="380"/>
      <c r="H537" s="204"/>
      <c r="I537" s="204"/>
      <c r="J537" s="204"/>
    </row>
    <row r="538" spans="1:10" s="197" customFormat="1" ht="15.75" x14ac:dyDescent="0.25">
      <c r="A538" s="134" t="s">
        <v>1285</v>
      </c>
      <c r="B538" s="496" t="s">
        <v>324</v>
      </c>
      <c r="C538" s="217" t="s">
        <v>858</v>
      </c>
      <c r="D538" s="497">
        <v>202103</v>
      </c>
      <c r="E538" s="250">
        <v>44286</v>
      </c>
      <c r="F538" s="185" t="s">
        <v>97</v>
      </c>
      <c r="G538" s="380">
        <v>532</v>
      </c>
      <c r="H538" s="204"/>
      <c r="I538" s="204"/>
      <c r="J538" s="204"/>
    </row>
    <row r="539" spans="1:10" s="197" customFormat="1" ht="30" x14ac:dyDescent="0.25">
      <c r="A539" s="134" t="s">
        <v>1286</v>
      </c>
      <c r="B539" s="496" t="s">
        <v>324</v>
      </c>
      <c r="C539" s="217" t="s">
        <v>858</v>
      </c>
      <c r="D539" s="497">
        <v>202103</v>
      </c>
      <c r="E539" s="250">
        <v>44286</v>
      </c>
      <c r="F539" s="185" t="s">
        <v>98</v>
      </c>
      <c r="G539" s="380">
        <v>179.82</v>
      </c>
      <c r="H539" s="204"/>
      <c r="I539" s="204"/>
      <c r="J539" s="204"/>
    </row>
    <row r="540" spans="1:10" s="197" customFormat="1" ht="15.75" x14ac:dyDescent="0.25">
      <c r="A540" s="325" t="s">
        <v>1274</v>
      </c>
      <c r="B540" s="231" t="s">
        <v>851</v>
      </c>
      <c r="C540" s="217"/>
      <c r="D540" s="376"/>
      <c r="E540" s="377"/>
      <c r="F540" s="185"/>
      <c r="G540" s="380"/>
      <c r="H540" s="204"/>
      <c r="I540" s="204"/>
      <c r="J540" s="204"/>
    </row>
    <row r="541" spans="1:10" s="197" customFormat="1" ht="15.75" x14ac:dyDescent="0.25">
      <c r="A541" s="372" t="s">
        <v>1287</v>
      </c>
      <c r="B541" s="496" t="s">
        <v>324</v>
      </c>
      <c r="C541" s="217" t="s">
        <v>858</v>
      </c>
      <c r="D541" s="497">
        <v>202103</v>
      </c>
      <c r="E541" s="250">
        <v>44286</v>
      </c>
      <c r="F541" s="185" t="s">
        <v>97</v>
      </c>
      <c r="G541" s="380">
        <v>703</v>
      </c>
      <c r="H541" s="204"/>
      <c r="I541" s="204"/>
      <c r="J541" s="204"/>
    </row>
    <row r="542" spans="1:10" s="197" customFormat="1" ht="30" x14ac:dyDescent="0.25">
      <c r="A542" s="372" t="s">
        <v>1288</v>
      </c>
      <c r="B542" s="496" t="s">
        <v>324</v>
      </c>
      <c r="C542" s="217" t="s">
        <v>858</v>
      </c>
      <c r="D542" s="497">
        <v>202103</v>
      </c>
      <c r="E542" s="250">
        <v>44286</v>
      </c>
      <c r="F542" s="185" t="s">
        <v>98</v>
      </c>
      <c r="G542" s="380">
        <v>237.61</v>
      </c>
      <c r="H542" s="204"/>
      <c r="I542" s="204"/>
      <c r="J542" s="204"/>
    </row>
    <row r="543" spans="1:10" s="197" customFormat="1" ht="15.75" x14ac:dyDescent="0.25">
      <c r="A543" s="325" t="s">
        <v>1275</v>
      </c>
      <c r="B543" s="231" t="s">
        <v>845</v>
      </c>
      <c r="C543" s="217"/>
      <c r="D543" s="502"/>
      <c r="E543" s="250"/>
      <c r="F543" s="185"/>
      <c r="G543" s="380"/>
      <c r="H543" s="204"/>
      <c r="I543" s="204"/>
      <c r="J543" s="204"/>
    </row>
    <row r="544" spans="1:10" s="197" customFormat="1" ht="15.75" x14ac:dyDescent="0.25">
      <c r="A544" s="134" t="s">
        <v>1289</v>
      </c>
      <c r="B544" s="496" t="s">
        <v>324</v>
      </c>
      <c r="C544" s="217" t="s">
        <v>858</v>
      </c>
      <c r="D544" s="497">
        <v>202103</v>
      </c>
      <c r="E544" s="250">
        <v>44286</v>
      </c>
      <c r="F544" s="185" t="s">
        <v>97</v>
      </c>
      <c r="G544" s="380">
        <v>266</v>
      </c>
      <c r="H544" s="204"/>
      <c r="I544" s="204"/>
      <c r="J544" s="204"/>
    </row>
    <row r="545" spans="1:10" s="197" customFormat="1" ht="30" x14ac:dyDescent="0.25">
      <c r="A545" s="134" t="s">
        <v>1290</v>
      </c>
      <c r="B545" s="496" t="s">
        <v>324</v>
      </c>
      <c r="C545" s="217" t="s">
        <v>858</v>
      </c>
      <c r="D545" s="497">
        <v>202103</v>
      </c>
      <c r="E545" s="250">
        <v>44286</v>
      </c>
      <c r="F545" s="185" t="s">
        <v>98</v>
      </c>
      <c r="G545" s="380">
        <v>89.91</v>
      </c>
      <c r="H545" s="204"/>
      <c r="I545" s="204"/>
      <c r="J545" s="204"/>
    </row>
    <row r="546" spans="1:10" s="197" customFormat="1" ht="15.75" x14ac:dyDescent="0.25">
      <c r="A546" s="325" t="s">
        <v>1291</v>
      </c>
      <c r="B546" s="231" t="s">
        <v>852</v>
      </c>
      <c r="C546" s="498"/>
      <c r="D546" s="369"/>
      <c r="E546" s="373"/>
      <c r="F546" s="501"/>
      <c r="G546" s="381"/>
      <c r="H546" s="204"/>
      <c r="I546" s="204"/>
      <c r="J546" s="204"/>
    </row>
    <row r="547" spans="1:10" s="197" customFormat="1" ht="15.75" x14ac:dyDescent="0.25">
      <c r="A547" s="372" t="s">
        <v>1304</v>
      </c>
      <c r="B547" s="496" t="s">
        <v>324</v>
      </c>
      <c r="C547" s="217" t="s">
        <v>862</v>
      </c>
      <c r="D547" s="497">
        <v>202104</v>
      </c>
      <c r="E547" s="250">
        <v>44316</v>
      </c>
      <c r="F547" s="185" t="s">
        <v>97</v>
      </c>
      <c r="G547" s="380">
        <v>418</v>
      </c>
      <c r="H547" s="204"/>
      <c r="I547" s="204"/>
      <c r="J547" s="204"/>
    </row>
    <row r="548" spans="1:10" s="197" customFormat="1" ht="30" x14ac:dyDescent="0.25">
      <c r="A548" s="372" t="s">
        <v>1305</v>
      </c>
      <c r="B548" s="496" t="s">
        <v>324</v>
      </c>
      <c r="C548" s="217" t="s">
        <v>862</v>
      </c>
      <c r="D548" s="497">
        <v>202104</v>
      </c>
      <c r="E548" s="250">
        <v>44316</v>
      </c>
      <c r="F548" s="185" t="s">
        <v>98</v>
      </c>
      <c r="G548" s="380">
        <v>141.28</v>
      </c>
      <c r="H548" s="204"/>
      <c r="I548" s="204"/>
      <c r="J548" s="204"/>
    </row>
    <row r="549" spans="1:10" s="197" customFormat="1" ht="15.75" x14ac:dyDescent="0.25">
      <c r="A549" s="325" t="s">
        <v>1292</v>
      </c>
      <c r="B549" s="231" t="s">
        <v>846</v>
      </c>
      <c r="C549" s="217"/>
      <c r="D549" s="376"/>
      <c r="E549" s="377"/>
      <c r="F549" s="185"/>
      <c r="G549" s="380"/>
      <c r="H549" s="204"/>
      <c r="I549" s="204"/>
      <c r="J549" s="204"/>
    </row>
    <row r="550" spans="1:10" s="197" customFormat="1" ht="15.75" x14ac:dyDescent="0.25">
      <c r="A550" s="372" t="s">
        <v>1306</v>
      </c>
      <c r="B550" s="496" t="s">
        <v>324</v>
      </c>
      <c r="C550" s="217" t="s">
        <v>862</v>
      </c>
      <c r="D550" s="497">
        <v>202104</v>
      </c>
      <c r="E550" s="250">
        <v>44316</v>
      </c>
      <c r="F550" s="185" t="s">
        <v>97</v>
      </c>
      <c r="G550" s="380">
        <v>475</v>
      </c>
      <c r="H550" s="204"/>
      <c r="I550" s="204"/>
      <c r="J550" s="204"/>
    </row>
    <row r="551" spans="1:10" s="197" customFormat="1" ht="30" x14ac:dyDescent="0.25">
      <c r="A551" s="372" t="s">
        <v>1307</v>
      </c>
      <c r="B551" s="496" t="s">
        <v>324</v>
      </c>
      <c r="C551" s="217" t="s">
        <v>862</v>
      </c>
      <c r="D551" s="497">
        <v>202104</v>
      </c>
      <c r="E551" s="250">
        <v>44316</v>
      </c>
      <c r="F551" s="185" t="s">
        <v>98</v>
      </c>
      <c r="G551" s="380">
        <v>160.55000000000001</v>
      </c>
      <c r="H551" s="204"/>
      <c r="I551" s="204"/>
      <c r="J551" s="204"/>
    </row>
    <row r="552" spans="1:10" s="197" customFormat="1" ht="15.75" x14ac:dyDescent="0.25">
      <c r="A552" s="325" t="s">
        <v>1293</v>
      </c>
      <c r="B552" s="231" t="s">
        <v>848</v>
      </c>
      <c r="C552" s="217"/>
      <c r="D552" s="376"/>
      <c r="E552" s="377"/>
      <c r="F552" s="185"/>
      <c r="G552" s="380"/>
      <c r="H552" s="204"/>
      <c r="I552" s="204"/>
      <c r="J552" s="204"/>
    </row>
    <row r="553" spans="1:10" s="197" customFormat="1" ht="15.75" x14ac:dyDescent="0.25">
      <c r="A553" s="134" t="s">
        <v>1308</v>
      </c>
      <c r="B553" s="496" t="s">
        <v>324</v>
      </c>
      <c r="C553" s="217" t="s">
        <v>862</v>
      </c>
      <c r="D553" s="497">
        <v>202104</v>
      </c>
      <c r="E553" s="250">
        <v>44316</v>
      </c>
      <c r="F553" s="185" t="s">
        <v>97</v>
      </c>
      <c r="G553" s="380">
        <v>304</v>
      </c>
      <c r="H553" s="204"/>
      <c r="I553" s="204"/>
      <c r="J553" s="204"/>
    </row>
    <row r="554" spans="1:10" s="197" customFormat="1" ht="30" x14ac:dyDescent="0.25">
      <c r="A554" s="134" t="s">
        <v>1309</v>
      </c>
      <c r="B554" s="496" t="s">
        <v>324</v>
      </c>
      <c r="C554" s="217" t="s">
        <v>862</v>
      </c>
      <c r="D554" s="497">
        <v>202104</v>
      </c>
      <c r="E554" s="250">
        <v>44316</v>
      </c>
      <c r="F554" s="185" t="s">
        <v>98</v>
      </c>
      <c r="G554" s="380">
        <v>102.75</v>
      </c>
      <c r="H554" s="204"/>
      <c r="I554" s="204"/>
      <c r="J554" s="204"/>
    </row>
    <row r="555" spans="1:10" s="197" customFormat="1" ht="15.75" x14ac:dyDescent="0.25">
      <c r="A555" s="325" t="s">
        <v>1294</v>
      </c>
      <c r="B555" s="231" t="s">
        <v>850</v>
      </c>
      <c r="C555" s="217"/>
      <c r="D555" s="376"/>
      <c r="E555" s="377"/>
      <c r="F555" s="185"/>
      <c r="G555" s="380"/>
      <c r="H555" s="204"/>
      <c r="I555" s="204"/>
      <c r="J555" s="204"/>
    </row>
    <row r="556" spans="1:10" s="197" customFormat="1" ht="15.75" x14ac:dyDescent="0.25">
      <c r="A556" s="134" t="s">
        <v>1310</v>
      </c>
      <c r="B556" s="496" t="s">
        <v>324</v>
      </c>
      <c r="C556" s="217" t="s">
        <v>862</v>
      </c>
      <c r="D556" s="497">
        <v>202104</v>
      </c>
      <c r="E556" s="250">
        <v>44316</v>
      </c>
      <c r="F556" s="185" t="s">
        <v>97</v>
      </c>
      <c r="G556" s="380">
        <v>494</v>
      </c>
      <c r="H556" s="204"/>
      <c r="I556" s="204"/>
      <c r="J556" s="204"/>
    </row>
    <row r="557" spans="1:10" s="197" customFormat="1" ht="30" x14ac:dyDescent="0.25">
      <c r="A557" s="134" t="s">
        <v>1311</v>
      </c>
      <c r="B557" s="496" t="s">
        <v>324</v>
      </c>
      <c r="C557" s="217" t="s">
        <v>862</v>
      </c>
      <c r="D557" s="497">
        <v>202104</v>
      </c>
      <c r="E557" s="250">
        <v>44316</v>
      </c>
      <c r="F557" s="185" t="s">
        <v>98</v>
      </c>
      <c r="G557" s="380">
        <v>166.97</v>
      </c>
      <c r="H557" s="204"/>
      <c r="I557" s="204"/>
      <c r="J557" s="204"/>
    </row>
    <row r="558" spans="1:10" s="197" customFormat="1" ht="15.75" x14ac:dyDescent="0.25">
      <c r="A558" s="325" t="s">
        <v>1295</v>
      </c>
      <c r="B558" s="231" t="s">
        <v>844</v>
      </c>
      <c r="C558" s="217"/>
      <c r="D558" s="502"/>
      <c r="E558" s="250"/>
      <c r="F558" s="185"/>
      <c r="G558" s="380"/>
      <c r="H558" s="204"/>
      <c r="I558" s="204"/>
      <c r="J558" s="204"/>
    </row>
    <row r="559" spans="1:10" s="197" customFormat="1" ht="15.75" x14ac:dyDescent="0.25">
      <c r="A559" s="372" t="s">
        <v>1312</v>
      </c>
      <c r="B559" s="496" t="s">
        <v>324</v>
      </c>
      <c r="C559" s="217" t="s">
        <v>862</v>
      </c>
      <c r="D559" s="497">
        <v>202104</v>
      </c>
      <c r="E559" s="250">
        <v>44316</v>
      </c>
      <c r="F559" s="185" t="s">
        <v>97</v>
      </c>
      <c r="G559" s="380">
        <v>76</v>
      </c>
      <c r="H559" s="204"/>
      <c r="I559" s="204"/>
      <c r="J559" s="204"/>
    </row>
    <row r="560" spans="1:10" s="197" customFormat="1" ht="30" x14ac:dyDescent="0.25">
      <c r="A560" s="372" t="s">
        <v>1313</v>
      </c>
      <c r="B560" s="496" t="s">
        <v>324</v>
      </c>
      <c r="C560" s="217" t="s">
        <v>862</v>
      </c>
      <c r="D560" s="497">
        <v>202104</v>
      </c>
      <c r="E560" s="250">
        <v>44316</v>
      </c>
      <c r="F560" s="185" t="s">
        <v>98</v>
      </c>
      <c r="G560" s="380">
        <v>25.69</v>
      </c>
      <c r="H560" s="204"/>
      <c r="I560" s="204"/>
      <c r="J560" s="204"/>
    </row>
    <row r="561" spans="1:10" s="197" customFormat="1" ht="15.75" x14ac:dyDescent="0.25">
      <c r="A561" s="325" t="s">
        <v>1296</v>
      </c>
      <c r="B561" s="231" t="s">
        <v>849</v>
      </c>
      <c r="C561" s="217"/>
      <c r="D561" s="376"/>
      <c r="E561" s="377"/>
      <c r="F561" s="185"/>
      <c r="G561" s="380"/>
      <c r="H561" s="204"/>
      <c r="I561" s="204"/>
      <c r="J561" s="204"/>
    </row>
    <row r="562" spans="1:10" s="197" customFormat="1" ht="15.75" x14ac:dyDescent="0.25">
      <c r="A562" s="372" t="s">
        <v>1314</v>
      </c>
      <c r="B562" s="496" t="s">
        <v>324</v>
      </c>
      <c r="C562" s="217" t="s">
        <v>862</v>
      </c>
      <c r="D562" s="497">
        <v>202104</v>
      </c>
      <c r="E562" s="250">
        <v>44316</v>
      </c>
      <c r="F562" s="185" t="s">
        <v>97</v>
      </c>
      <c r="G562" s="380">
        <v>399</v>
      </c>
      <c r="H562" s="204"/>
      <c r="I562" s="204"/>
      <c r="J562" s="204"/>
    </row>
    <row r="563" spans="1:10" s="197" customFormat="1" ht="30" x14ac:dyDescent="0.25">
      <c r="A563" s="372" t="s">
        <v>1315</v>
      </c>
      <c r="B563" s="496" t="s">
        <v>324</v>
      </c>
      <c r="C563" s="217" t="s">
        <v>862</v>
      </c>
      <c r="D563" s="497">
        <v>202104</v>
      </c>
      <c r="E563" s="250">
        <v>44316</v>
      </c>
      <c r="F563" s="185" t="s">
        <v>98</v>
      </c>
      <c r="G563" s="380">
        <v>134.86000000000001</v>
      </c>
      <c r="H563" s="204"/>
      <c r="I563" s="204"/>
      <c r="J563" s="204"/>
    </row>
    <row r="564" spans="1:10" s="186" customFormat="1" ht="14.25" x14ac:dyDescent="0.2">
      <c r="A564" s="186" t="s">
        <v>1297</v>
      </c>
      <c r="B564" s="231" t="s">
        <v>843</v>
      </c>
      <c r="C564" s="253"/>
      <c r="D564" s="253"/>
      <c r="E564" s="253"/>
      <c r="F564" s="187"/>
      <c r="G564" s="268"/>
      <c r="H564" s="187"/>
      <c r="I564" s="187"/>
      <c r="J564" s="187"/>
    </row>
    <row r="565" spans="1:10" s="197" customFormat="1" x14ac:dyDescent="0.25">
      <c r="A565" s="370" t="s">
        <v>1316</v>
      </c>
      <c r="B565" s="496" t="s">
        <v>324</v>
      </c>
      <c r="C565" s="217" t="s">
        <v>862</v>
      </c>
      <c r="D565" s="497">
        <v>202104</v>
      </c>
      <c r="E565" s="250">
        <v>44316</v>
      </c>
      <c r="F565" s="185" t="s">
        <v>97</v>
      </c>
      <c r="G565" s="380">
        <v>152</v>
      </c>
      <c r="H565" s="204"/>
      <c r="I565" s="204"/>
      <c r="J565" s="204"/>
    </row>
    <row r="566" spans="1:10" s="197" customFormat="1" ht="30" x14ac:dyDescent="0.25">
      <c r="A566" s="370" t="s">
        <v>1317</v>
      </c>
      <c r="B566" s="496" t="s">
        <v>324</v>
      </c>
      <c r="C566" s="217" t="s">
        <v>862</v>
      </c>
      <c r="D566" s="497">
        <v>202104</v>
      </c>
      <c r="E566" s="250">
        <v>44316</v>
      </c>
      <c r="F566" s="185" t="s">
        <v>98</v>
      </c>
      <c r="G566" s="380">
        <v>51.38</v>
      </c>
      <c r="H566" s="204"/>
      <c r="I566" s="204"/>
      <c r="J566" s="204"/>
    </row>
    <row r="567" spans="1:10" s="197" customFormat="1" ht="15.75" x14ac:dyDescent="0.25">
      <c r="A567" s="325" t="s">
        <v>1298</v>
      </c>
      <c r="B567" s="231" t="s">
        <v>855</v>
      </c>
      <c r="C567" s="217"/>
      <c r="D567" s="376"/>
      <c r="E567" s="377"/>
      <c r="F567" s="185"/>
      <c r="G567" s="380"/>
      <c r="H567" s="204"/>
      <c r="I567" s="204"/>
      <c r="J567" s="204"/>
    </row>
    <row r="568" spans="1:10" s="197" customFormat="1" ht="15.75" x14ac:dyDescent="0.25">
      <c r="A568" s="134" t="s">
        <v>1318</v>
      </c>
      <c r="B568" s="496" t="s">
        <v>324</v>
      </c>
      <c r="C568" s="217" t="s">
        <v>862</v>
      </c>
      <c r="D568" s="497">
        <v>202104</v>
      </c>
      <c r="E568" s="250">
        <v>44316</v>
      </c>
      <c r="F568" s="185" t="s">
        <v>97</v>
      </c>
      <c r="G568" s="380">
        <v>342</v>
      </c>
      <c r="H568" s="204"/>
      <c r="I568" s="204"/>
      <c r="J568" s="204"/>
    </row>
    <row r="569" spans="1:10" s="197" customFormat="1" ht="30" x14ac:dyDescent="0.25">
      <c r="A569" s="134" t="s">
        <v>1319</v>
      </c>
      <c r="B569" s="496" t="s">
        <v>324</v>
      </c>
      <c r="C569" s="217" t="s">
        <v>862</v>
      </c>
      <c r="D569" s="497">
        <v>202104</v>
      </c>
      <c r="E569" s="250">
        <v>44316</v>
      </c>
      <c r="F569" s="185" t="s">
        <v>98</v>
      </c>
      <c r="G569" s="263">
        <v>115.6</v>
      </c>
      <c r="H569" s="204"/>
      <c r="I569" s="204"/>
      <c r="J569" s="204"/>
    </row>
    <row r="570" spans="1:10" s="197" customFormat="1" ht="15.75" x14ac:dyDescent="0.25">
      <c r="A570" s="325" t="s">
        <v>1299</v>
      </c>
      <c r="B570" s="231" t="s">
        <v>847</v>
      </c>
      <c r="C570" s="217"/>
      <c r="D570" s="376"/>
      <c r="E570" s="377"/>
      <c r="F570" s="185"/>
      <c r="G570" s="380"/>
      <c r="H570" s="204"/>
      <c r="I570" s="204"/>
      <c r="J570" s="204"/>
    </row>
    <row r="571" spans="1:10" s="197" customFormat="1" ht="15.75" x14ac:dyDescent="0.25">
      <c r="A571" s="134" t="s">
        <v>1320</v>
      </c>
      <c r="B571" s="496" t="s">
        <v>324</v>
      </c>
      <c r="C571" s="217" t="s">
        <v>862</v>
      </c>
      <c r="D571" s="497">
        <v>202104</v>
      </c>
      <c r="E571" s="250">
        <v>44316</v>
      </c>
      <c r="F571" s="185" t="s">
        <v>97</v>
      </c>
      <c r="G571" s="380">
        <v>304</v>
      </c>
      <c r="H571" s="204"/>
      <c r="I571" s="204"/>
      <c r="J571" s="204"/>
    </row>
    <row r="572" spans="1:10" s="197" customFormat="1" ht="30" x14ac:dyDescent="0.25">
      <c r="A572" s="134" t="s">
        <v>1321</v>
      </c>
      <c r="B572" s="496" t="s">
        <v>324</v>
      </c>
      <c r="C572" s="217" t="s">
        <v>862</v>
      </c>
      <c r="D572" s="497">
        <v>202104</v>
      </c>
      <c r="E572" s="250">
        <v>44316</v>
      </c>
      <c r="F572" s="185" t="s">
        <v>98</v>
      </c>
      <c r="G572" s="380">
        <v>102.75</v>
      </c>
      <c r="H572" s="204"/>
      <c r="I572" s="204"/>
      <c r="J572" s="204"/>
    </row>
    <row r="573" spans="1:10" s="197" customFormat="1" ht="15.75" x14ac:dyDescent="0.25">
      <c r="A573" s="325" t="s">
        <v>1300</v>
      </c>
      <c r="B573" s="231" t="s">
        <v>853</v>
      </c>
      <c r="C573" s="217"/>
      <c r="D573" s="376"/>
      <c r="E573" s="377"/>
      <c r="F573" s="185"/>
      <c r="G573" s="380"/>
      <c r="H573" s="204"/>
      <c r="I573" s="204"/>
      <c r="J573" s="204"/>
    </row>
    <row r="574" spans="1:10" s="197" customFormat="1" ht="15.75" x14ac:dyDescent="0.25">
      <c r="A574" s="134" t="s">
        <v>1322</v>
      </c>
      <c r="B574" s="496" t="s">
        <v>324</v>
      </c>
      <c r="C574" s="217" t="s">
        <v>862</v>
      </c>
      <c r="D574" s="497">
        <v>202104</v>
      </c>
      <c r="E574" s="250">
        <v>44316</v>
      </c>
      <c r="F574" s="185" t="s">
        <v>97</v>
      </c>
      <c r="G574" s="380">
        <v>266</v>
      </c>
      <c r="H574" s="204"/>
      <c r="I574" s="204"/>
      <c r="J574" s="204"/>
    </row>
    <row r="575" spans="1:10" s="197" customFormat="1" ht="30" x14ac:dyDescent="0.25">
      <c r="A575" s="134" t="s">
        <v>1323</v>
      </c>
      <c r="B575" s="496" t="s">
        <v>324</v>
      </c>
      <c r="C575" s="217" t="s">
        <v>862</v>
      </c>
      <c r="D575" s="497">
        <v>202104</v>
      </c>
      <c r="E575" s="250">
        <v>44316</v>
      </c>
      <c r="F575" s="185" t="s">
        <v>98</v>
      </c>
      <c r="G575" s="380">
        <v>89.91</v>
      </c>
      <c r="H575" s="204"/>
      <c r="I575" s="204"/>
      <c r="J575" s="204"/>
    </row>
    <row r="576" spans="1:10" s="197" customFormat="1" ht="15.75" x14ac:dyDescent="0.25">
      <c r="A576" s="325" t="s">
        <v>1301</v>
      </c>
      <c r="B576" s="227" t="s">
        <v>857</v>
      </c>
      <c r="C576" s="217"/>
      <c r="D576" s="376"/>
      <c r="E576" s="377"/>
      <c r="F576" s="185"/>
      <c r="G576" s="380"/>
      <c r="H576" s="204"/>
      <c r="I576" s="204"/>
      <c r="J576" s="204"/>
    </row>
    <row r="577" spans="1:10" s="197" customFormat="1" ht="15.75" x14ac:dyDescent="0.25">
      <c r="A577" s="372" t="s">
        <v>1324</v>
      </c>
      <c r="B577" s="496" t="s">
        <v>324</v>
      </c>
      <c r="C577" s="217" t="s">
        <v>862</v>
      </c>
      <c r="D577" s="497">
        <v>202104</v>
      </c>
      <c r="E577" s="250">
        <v>44316</v>
      </c>
      <c r="F577" s="185" t="s">
        <v>97</v>
      </c>
      <c r="G577" s="380">
        <v>418</v>
      </c>
      <c r="H577" s="204"/>
      <c r="I577" s="204"/>
      <c r="J577" s="204"/>
    </row>
    <row r="578" spans="1:10" s="197" customFormat="1" ht="30" x14ac:dyDescent="0.25">
      <c r="A578" s="372" t="s">
        <v>1325</v>
      </c>
      <c r="B578" s="496" t="s">
        <v>324</v>
      </c>
      <c r="C578" s="217" t="s">
        <v>862</v>
      </c>
      <c r="D578" s="497">
        <v>202104</v>
      </c>
      <c r="E578" s="250">
        <v>44316</v>
      </c>
      <c r="F578" s="185" t="s">
        <v>98</v>
      </c>
      <c r="G578" s="380">
        <v>141.28</v>
      </c>
      <c r="H578" s="204"/>
      <c r="I578" s="204"/>
      <c r="J578" s="204"/>
    </row>
    <row r="579" spans="1:10" s="197" customFormat="1" ht="15.75" x14ac:dyDescent="0.25">
      <c r="A579" s="325" t="s">
        <v>1302</v>
      </c>
      <c r="B579" s="231" t="s">
        <v>851</v>
      </c>
      <c r="C579" s="217"/>
      <c r="D579" s="376"/>
      <c r="E579" s="377"/>
      <c r="F579" s="185"/>
      <c r="G579" s="380"/>
      <c r="H579" s="204"/>
      <c r="I579" s="204"/>
      <c r="J579" s="204"/>
    </row>
    <row r="580" spans="1:10" s="197" customFormat="1" ht="15.75" x14ac:dyDescent="0.25">
      <c r="A580" s="134" t="s">
        <v>1326</v>
      </c>
      <c r="B580" s="496" t="s">
        <v>324</v>
      </c>
      <c r="C580" s="217" t="s">
        <v>862</v>
      </c>
      <c r="D580" s="497">
        <v>202104</v>
      </c>
      <c r="E580" s="250">
        <v>44316</v>
      </c>
      <c r="F580" s="185" t="s">
        <v>97</v>
      </c>
      <c r="G580" s="380">
        <v>722</v>
      </c>
      <c r="H580" s="204"/>
      <c r="I580" s="204"/>
      <c r="J580" s="204"/>
    </row>
    <row r="581" spans="1:10" s="197" customFormat="1" ht="30" x14ac:dyDescent="0.25">
      <c r="A581" s="134" t="s">
        <v>1327</v>
      </c>
      <c r="B581" s="496" t="s">
        <v>324</v>
      </c>
      <c r="C581" s="217" t="s">
        <v>862</v>
      </c>
      <c r="D581" s="497">
        <v>202104</v>
      </c>
      <c r="E581" s="250">
        <v>44316</v>
      </c>
      <c r="F581" s="185" t="s">
        <v>98</v>
      </c>
      <c r="G581" s="380">
        <v>244.04</v>
      </c>
      <c r="H581" s="204"/>
      <c r="I581" s="204"/>
      <c r="J581" s="204"/>
    </row>
    <row r="582" spans="1:10" s="197" customFormat="1" ht="15.75" x14ac:dyDescent="0.25">
      <c r="A582" s="325" t="s">
        <v>1303</v>
      </c>
      <c r="B582" s="231" t="s">
        <v>845</v>
      </c>
      <c r="C582" s="217"/>
      <c r="D582" s="502"/>
      <c r="E582" s="250"/>
      <c r="F582" s="185"/>
      <c r="G582" s="380"/>
      <c r="H582" s="204"/>
      <c r="I582" s="204"/>
      <c r="J582" s="204"/>
    </row>
    <row r="583" spans="1:10" s="197" customFormat="1" ht="15.75" x14ac:dyDescent="0.25">
      <c r="A583" s="372" t="s">
        <v>1328</v>
      </c>
      <c r="B583" s="496" t="s">
        <v>324</v>
      </c>
      <c r="C583" s="217" t="s">
        <v>862</v>
      </c>
      <c r="D583" s="497">
        <v>202104</v>
      </c>
      <c r="E583" s="250">
        <v>44316</v>
      </c>
      <c r="F583" s="185" t="s">
        <v>97</v>
      </c>
      <c r="G583" s="380">
        <v>266</v>
      </c>
      <c r="H583" s="204"/>
      <c r="I583" s="204"/>
      <c r="J583" s="204"/>
    </row>
    <row r="584" spans="1:10" s="197" customFormat="1" ht="30" x14ac:dyDescent="0.25">
      <c r="A584" s="372" t="s">
        <v>1329</v>
      </c>
      <c r="B584" s="496" t="s">
        <v>324</v>
      </c>
      <c r="C584" s="217" t="s">
        <v>862</v>
      </c>
      <c r="D584" s="497">
        <v>202104</v>
      </c>
      <c r="E584" s="250">
        <v>44316</v>
      </c>
      <c r="F584" s="185" t="s">
        <v>98</v>
      </c>
      <c r="G584" s="380">
        <v>89.91</v>
      </c>
      <c r="H584" s="204"/>
      <c r="I584" s="204"/>
      <c r="J584" s="204"/>
    </row>
    <row r="585" spans="1:10" s="197" customFormat="1" ht="15.75" x14ac:dyDescent="0.25">
      <c r="A585" s="325" t="s">
        <v>1330</v>
      </c>
      <c r="B585" s="231" t="s">
        <v>852</v>
      </c>
      <c r="C585" s="498"/>
      <c r="D585" s="369"/>
      <c r="E585" s="373"/>
      <c r="F585" s="501"/>
      <c r="G585" s="381"/>
      <c r="H585" s="204"/>
      <c r="I585" s="204"/>
      <c r="J585" s="204"/>
    </row>
    <row r="586" spans="1:10" s="197" customFormat="1" ht="15.75" x14ac:dyDescent="0.25">
      <c r="A586" s="134" t="s">
        <v>1343</v>
      </c>
      <c r="B586" s="496" t="s">
        <v>324</v>
      </c>
      <c r="C586" s="217" t="s">
        <v>865</v>
      </c>
      <c r="D586" s="497">
        <v>202105</v>
      </c>
      <c r="E586" s="250">
        <v>44347</v>
      </c>
      <c r="F586" s="185" t="s">
        <v>97</v>
      </c>
      <c r="G586" s="380">
        <v>342</v>
      </c>
      <c r="H586" s="204"/>
      <c r="I586" s="204"/>
      <c r="J586" s="204"/>
    </row>
    <row r="587" spans="1:10" s="197" customFormat="1" ht="30" x14ac:dyDescent="0.25">
      <c r="A587" s="134" t="s">
        <v>1344</v>
      </c>
      <c r="B587" s="496" t="s">
        <v>324</v>
      </c>
      <c r="C587" s="217" t="s">
        <v>865</v>
      </c>
      <c r="D587" s="497">
        <v>202105</v>
      </c>
      <c r="E587" s="250">
        <v>44347</v>
      </c>
      <c r="F587" s="185" t="s">
        <v>98</v>
      </c>
      <c r="G587" s="380">
        <v>115.6</v>
      </c>
      <c r="H587" s="204"/>
      <c r="I587" s="204"/>
      <c r="J587" s="204"/>
    </row>
    <row r="588" spans="1:10" s="197" customFormat="1" ht="15.75" x14ac:dyDescent="0.25">
      <c r="A588" s="325" t="s">
        <v>1331</v>
      </c>
      <c r="B588" s="231" t="s">
        <v>846</v>
      </c>
      <c r="C588" s="217"/>
      <c r="D588" s="376"/>
      <c r="E588" s="377"/>
      <c r="F588" s="185"/>
      <c r="G588" s="380"/>
      <c r="H588" s="204"/>
      <c r="I588" s="204"/>
      <c r="J588" s="204"/>
    </row>
    <row r="589" spans="1:10" s="197" customFormat="1" ht="15.75" x14ac:dyDescent="0.25">
      <c r="A589" s="372" t="s">
        <v>1345</v>
      </c>
      <c r="B589" s="496" t="s">
        <v>324</v>
      </c>
      <c r="C589" s="217" t="s">
        <v>865</v>
      </c>
      <c r="D589" s="497">
        <v>202105</v>
      </c>
      <c r="E589" s="250">
        <v>44347</v>
      </c>
      <c r="F589" s="185" t="s">
        <v>97</v>
      </c>
      <c r="G589" s="380">
        <v>437</v>
      </c>
      <c r="H589" s="204"/>
      <c r="I589" s="204"/>
      <c r="J589" s="204"/>
    </row>
    <row r="590" spans="1:10" s="197" customFormat="1" ht="30" x14ac:dyDescent="0.25">
      <c r="A590" s="372" t="s">
        <v>1346</v>
      </c>
      <c r="B590" s="496" t="s">
        <v>324</v>
      </c>
      <c r="C590" s="217" t="s">
        <v>865</v>
      </c>
      <c r="D590" s="497">
        <v>202105</v>
      </c>
      <c r="E590" s="250">
        <v>44347</v>
      </c>
      <c r="F590" s="185" t="s">
        <v>98</v>
      </c>
      <c r="G590" s="380">
        <v>147.71</v>
      </c>
      <c r="H590" s="204"/>
      <c r="I590" s="204"/>
      <c r="J590" s="204"/>
    </row>
    <row r="591" spans="1:10" s="197" customFormat="1" ht="15.75" x14ac:dyDescent="0.25">
      <c r="A591" s="325" t="s">
        <v>1332</v>
      </c>
      <c r="B591" s="231" t="s">
        <v>848</v>
      </c>
      <c r="C591" s="217"/>
      <c r="D591" s="376"/>
      <c r="E591" s="377"/>
      <c r="F591" s="185"/>
      <c r="G591" s="380"/>
      <c r="H591" s="204"/>
      <c r="I591" s="204"/>
      <c r="J591" s="204"/>
    </row>
    <row r="592" spans="1:10" s="197" customFormat="1" ht="15.75" x14ac:dyDescent="0.25">
      <c r="A592" s="372" t="s">
        <v>1245</v>
      </c>
      <c r="B592" s="496" t="s">
        <v>324</v>
      </c>
      <c r="C592" s="217" t="s">
        <v>865</v>
      </c>
      <c r="D592" s="497">
        <v>202105</v>
      </c>
      <c r="E592" s="250">
        <v>44347</v>
      </c>
      <c r="F592" s="185" t="s">
        <v>97</v>
      </c>
      <c r="G592" s="380">
        <v>304</v>
      </c>
      <c r="H592" s="204"/>
      <c r="I592" s="204"/>
      <c r="J592" s="204"/>
    </row>
    <row r="593" spans="1:10" s="197" customFormat="1" ht="30" x14ac:dyDescent="0.25">
      <c r="A593" s="372" t="s">
        <v>1347</v>
      </c>
      <c r="B593" s="496" t="s">
        <v>324</v>
      </c>
      <c r="C593" s="217" t="s">
        <v>865</v>
      </c>
      <c r="D593" s="497">
        <v>202105</v>
      </c>
      <c r="E593" s="250">
        <v>44347</v>
      </c>
      <c r="F593" s="185" t="s">
        <v>98</v>
      </c>
      <c r="G593" s="380">
        <v>102.75</v>
      </c>
      <c r="H593" s="204"/>
      <c r="I593" s="204"/>
      <c r="J593" s="204"/>
    </row>
    <row r="594" spans="1:10" s="197" customFormat="1" ht="15.75" x14ac:dyDescent="0.25">
      <c r="A594" s="325" t="s">
        <v>1333</v>
      </c>
      <c r="B594" s="231" t="s">
        <v>850</v>
      </c>
      <c r="C594" s="217"/>
      <c r="D594" s="376"/>
      <c r="E594" s="377"/>
      <c r="F594" s="185"/>
      <c r="G594" s="380"/>
      <c r="H594" s="204"/>
      <c r="I594" s="204"/>
      <c r="J594" s="204"/>
    </row>
    <row r="595" spans="1:10" s="197" customFormat="1" ht="15.75" x14ac:dyDescent="0.25">
      <c r="A595" s="372" t="s">
        <v>1348</v>
      </c>
      <c r="B595" s="496" t="s">
        <v>324</v>
      </c>
      <c r="C595" s="217" t="s">
        <v>865</v>
      </c>
      <c r="D595" s="497">
        <v>202105</v>
      </c>
      <c r="E595" s="250">
        <v>44347</v>
      </c>
      <c r="F595" s="185" t="s">
        <v>97</v>
      </c>
      <c r="G595" s="380">
        <v>494</v>
      </c>
      <c r="H595" s="204"/>
      <c r="I595" s="204"/>
      <c r="J595" s="204"/>
    </row>
    <row r="596" spans="1:10" s="197" customFormat="1" ht="30" x14ac:dyDescent="0.25">
      <c r="A596" s="372" t="s">
        <v>1349</v>
      </c>
      <c r="B596" s="496" t="s">
        <v>324</v>
      </c>
      <c r="C596" s="217" t="s">
        <v>865</v>
      </c>
      <c r="D596" s="497">
        <v>202105</v>
      </c>
      <c r="E596" s="250">
        <v>44347</v>
      </c>
      <c r="F596" s="185" t="s">
        <v>98</v>
      </c>
      <c r="G596" s="380">
        <v>166.97</v>
      </c>
      <c r="H596" s="204"/>
      <c r="I596" s="204"/>
      <c r="J596" s="204"/>
    </row>
    <row r="597" spans="1:10" s="197" customFormat="1" ht="15.75" x14ac:dyDescent="0.25">
      <c r="A597" s="325" t="s">
        <v>1334</v>
      </c>
      <c r="B597" s="231" t="s">
        <v>844</v>
      </c>
      <c r="C597" s="217"/>
      <c r="D597" s="502"/>
      <c r="E597" s="250"/>
      <c r="F597" s="185"/>
      <c r="G597" s="380"/>
      <c r="H597" s="204"/>
      <c r="I597" s="204"/>
      <c r="J597" s="204"/>
    </row>
    <row r="598" spans="1:10" s="197" customFormat="1" ht="15.75" x14ac:dyDescent="0.25">
      <c r="A598" s="372" t="s">
        <v>1351</v>
      </c>
      <c r="B598" s="496" t="s">
        <v>324</v>
      </c>
      <c r="C598" s="217" t="s">
        <v>865</v>
      </c>
      <c r="D598" s="497">
        <v>202105</v>
      </c>
      <c r="E598" s="250">
        <v>44347</v>
      </c>
      <c r="F598" s="185" t="s">
        <v>97</v>
      </c>
      <c r="G598" s="380">
        <v>323</v>
      </c>
      <c r="H598" s="204"/>
      <c r="I598" s="204"/>
      <c r="J598" s="204"/>
    </row>
    <row r="599" spans="1:10" s="197" customFormat="1" ht="30" x14ac:dyDescent="0.25">
      <c r="A599" s="372" t="s">
        <v>1352</v>
      </c>
      <c r="B599" s="496" t="s">
        <v>324</v>
      </c>
      <c r="C599" s="217" t="s">
        <v>865</v>
      </c>
      <c r="D599" s="497">
        <v>202105</v>
      </c>
      <c r="E599" s="250">
        <v>44347</v>
      </c>
      <c r="F599" s="185" t="s">
        <v>98</v>
      </c>
      <c r="G599" s="380">
        <v>109.17</v>
      </c>
      <c r="H599" s="204"/>
      <c r="I599" s="204"/>
      <c r="J599" s="204"/>
    </row>
    <row r="600" spans="1:10" s="197" customFormat="1" ht="15.75" x14ac:dyDescent="0.25">
      <c r="A600" s="325" t="s">
        <v>1335</v>
      </c>
      <c r="B600" s="231" t="s">
        <v>849</v>
      </c>
      <c r="C600" s="217"/>
      <c r="D600" s="376"/>
      <c r="E600" s="377"/>
      <c r="F600" s="185"/>
      <c r="G600" s="380"/>
      <c r="H600" s="204"/>
      <c r="I600" s="204"/>
      <c r="J600" s="204"/>
    </row>
    <row r="601" spans="1:10" s="197" customFormat="1" ht="15.75" x14ac:dyDescent="0.25">
      <c r="A601" s="372" t="s">
        <v>1353</v>
      </c>
      <c r="B601" s="496" t="s">
        <v>324</v>
      </c>
      <c r="C601" s="217" t="s">
        <v>865</v>
      </c>
      <c r="D601" s="497">
        <v>202105</v>
      </c>
      <c r="E601" s="250">
        <v>44347</v>
      </c>
      <c r="F601" s="185" t="s">
        <v>97</v>
      </c>
      <c r="G601" s="380">
        <v>399</v>
      </c>
      <c r="H601" s="204"/>
      <c r="I601" s="204"/>
      <c r="J601" s="204"/>
    </row>
    <row r="602" spans="1:10" s="197" customFormat="1" ht="30" x14ac:dyDescent="0.25">
      <c r="A602" s="372" t="s">
        <v>1354</v>
      </c>
      <c r="B602" s="496" t="s">
        <v>324</v>
      </c>
      <c r="C602" s="217" t="s">
        <v>865</v>
      </c>
      <c r="D602" s="497">
        <v>202105</v>
      </c>
      <c r="E602" s="250">
        <v>44347</v>
      </c>
      <c r="F602" s="185" t="s">
        <v>98</v>
      </c>
      <c r="G602" s="380">
        <v>134.86000000000001</v>
      </c>
      <c r="H602" s="204"/>
      <c r="I602" s="204"/>
      <c r="J602" s="204"/>
    </row>
    <row r="603" spans="1:10" s="186" customFormat="1" ht="14.25" x14ac:dyDescent="0.2">
      <c r="A603" s="186" t="s">
        <v>1336</v>
      </c>
      <c r="B603" s="231" t="s">
        <v>843</v>
      </c>
      <c r="C603" s="253"/>
      <c r="D603" s="253"/>
      <c r="E603" s="253"/>
      <c r="F603" s="187"/>
      <c r="G603" s="268"/>
      <c r="H603" s="187"/>
      <c r="I603" s="187"/>
      <c r="J603" s="187"/>
    </row>
    <row r="604" spans="1:10" s="197" customFormat="1" x14ac:dyDescent="0.25">
      <c r="A604" s="370" t="s">
        <v>1350</v>
      </c>
      <c r="B604" s="496" t="s">
        <v>324</v>
      </c>
      <c r="C604" s="217" t="s">
        <v>865</v>
      </c>
      <c r="D604" s="497">
        <v>202105</v>
      </c>
      <c r="E604" s="250">
        <v>44347</v>
      </c>
      <c r="F604" s="185" t="s">
        <v>97</v>
      </c>
      <c r="G604" s="380">
        <v>76</v>
      </c>
      <c r="H604" s="204"/>
      <c r="I604" s="204"/>
      <c r="J604" s="204"/>
    </row>
    <row r="605" spans="1:10" s="197" customFormat="1" ht="30" x14ac:dyDescent="0.25">
      <c r="A605" s="370" t="s">
        <v>1355</v>
      </c>
      <c r="B605" s="496" t="s">
        <v>324</v>
      </c>
      <c r="C605" s="217" t="s">
        <v>865</v>
      </c>
      <c r="D605" s="497">
        <v>202105</v>
      </c>
      <c r="E605" s="250">
        <v>44347</v>
      </c>
      <c r="F605" s="185" t="s">
        <v>98</v>
      </c>
      <c r="G605" s="380">
        <v>25.69</v>
      </c>
      <c r="H605" s="204"/>
      <c r="I605" s="204"/>
      <c r="J605" s="204"/>
    </row>
    <row r="606" spans="1:10" s="197" customFormat="1" ht="15.75" x14ac:dyDescent="0.25">
      <c r="A606" s="325" t="s">
        <v>1337</v>
      </c>
      <c r="B606" s="231" t="s">
        <v>847</v>
      </c>
      <c r="C606" s="217"/>
      <c r="D606" s="376"/>
      <c r="E606" s="377"/>
      <c r="F606" s="185"/>
      <c r="G606" s="380"/>
      <c r="H606" s="204"/>
      <c r="I606" s="204"/>
      <c r="J606" s="204"/>
    </row>
    <row r="607" spans="1:10" s="197" customFormat="1" ht="15.75" x14ac:dyDescent="0.25">
      <c r="A607" s="372" t="s">
        <v>1356</v>
      </c>
      <c r="B607" s="496" t="s">
        <v>324</v>
      </c>
      <c r="C607" s="217" t="s">
        <v>865</v>
      </c>
      <c r="D607" s="497">
        <v>202105</v>
      </c>
      <c r="E607" s="250">
        <v>44347</v>
      </c>
      <c r="F607" s="185" t="s">
        <v>97</v>
      </c>
      <c r="G607" s="380">
        <v>342</v>
      </c>
      <c r="H607" s="204"/>
      <c r="I607" s="204"/>
      <c r="J607" s="204"/>
    </row>
    <row r="608" spans="1:10" s="197" customFormat="1" ht="30" x14ac:dyDescent="0.25">
      <c r="A608" s="372" t="s">
        <v>1357</v>
      </c>
      <c r="B608" s="496" t="s">
        <v>324</v>
      </c>
      <c r="C608" s="217" t="s">
        <v>865</v>
      </c>
      <c r="D608" s="497">
        <v>202105</v>
      </c>
      <c r="E608" s="250">
        <v>44347</v>
      </c>
      <c r="F608" s="185" t="s">
        <v>98</v>
      </c>
      <c r="G608" s="380">
        <v>115.6</v>
      </c>
      <c r="H608" s="204"/>
      <c r="I608" s="204"/>
      <c r="J608" s="204"/>
    </row>
    <row r="609" spans="1:10" s="197" customFormat="1" ht="15.75" x14ac:dyDescent="0.25">
      <c r="A609" s="325" t="s">
        <v>1339</v>
      </c>
      <c r="B609" s="231" t="s">
        <v>854</v>
      </c>
      <c r="C609" s="217"/>
      <c r="D609" s="376"/>
      <c r="E609" s="377"/>
      <c r="F609" s="185"/>
      <c r="G609" s="380"/>
      <c r="H609" s="204"/>
      <c r="I609" s="204"/>
      <c r="J609" s="204"/>
    </row>
    <row r="610" spans="1:10" s="197" customFormat="1" ht="15.75" x14ac:dyDescent="0.25">
      <c r="A610" s="372" t="s">
        <v>1358</v>
      </c>
      <c r="B610" s="496" t="s">
        <v>324</v>
      </c>
      <c r="C610" s="217" t="s">
        <v>865</v>
      </c>
      <c r="D610" s="497">
        <v>202105</v>
      </c>
      <c r="E610" s="250">
        <v>44347</v>
      </c>
      <c r="F610" s="185" t="s">
        <v>97</v>
      </c>
      <c r="G610" s="380">
        <v>266</v>
      </c>
      <c r="H610" s="204"/>
      <c r="I610" s="204"/>
      <c r="J610" s="204"/>
    </row>
    <row r="611" spans="1:10" s="197" customFormat="1" ht="30" x14ac:dyDescent="0.25">
      <c r="A611" s="372" t="s">
        <v>1359</v>
      </c>
      <c r="B611" s="496" t="s">
        <v>324</v>
      </c>
      <c r="C611" s="217" t="s">
        <v>865</v>
      </c>
      <c r="D611" s="497">
        <v>202105</v>
      </c>
      <c r="E611" s="250">
        <v>44347</v>
      </c>
      <c r="F611" s="185" t="s">
        <v>98</v>
      </c>
      <c r="G611" s="263">
        <v>89.91</v>
      </c>
      <c r="H611" s="204"/>
      <c r="I611" s="204"/>
      <c r="J611" s="204"/>
    </row>
    <row r="612" spans="1:10" s="197" customFormat="1" ht="15.75" x14ac:dyDescent="0.25">
      <c r="A612" s="325" t="s">
        <v>1338</v>
      </c>
      <c r="B612" s="231" t="s">
        <v>853</v>
      </c>
      <c r="C612" s="217"/>
      <c r="D612" s="376"/>
      <c r="E612" s="377"/>
      <c r="F612" s="185"/>
      <c r="G612" s="380"/>
      <c r="H612" s="204"/>
      <c r="I612" s="204"/>
      <c r="J612" s="204"/>
    </row>
    <row r="613" spans="1:10" s="197" customFormat="1" ht="15.75" x14ac:dyDescent="0.25">
      <c r="A613" s="372" t="s">
        <v>1360</v>
      </c>
      <c r="B613" s="496" t="s">
        <v>324</v>
      </c>
      <c r="C613" s="217" t="s">
        <v>865</v>
      </c>
      <c r="D613" s="497">
        <v>202105</v>
      </c>
      <c r="E613" s="250">
        <v>44347</v>
      </c>
      <c r="F613" s="185" t="s">
        <v>97</v>
      </c>
      <c r="G613" s="380">
        <v>323</v>
      </c>
      <c r="H613" s="204"/>
      <c r="I613" s="204"/>
      <c r="J613" s="204"/>
    </row>
    <row r="614" spans="1:10" s="197" customFormat="1" ht="30" x14ac:dyDescent="0.25">
      <c r="A614" s="372" t="s">
        <v>1361</v>
      </c>
      <c r="B614" s="496" t="s">
        <v>324</v>
      </c>
      <c r="C614" s="217" t="s">
        <v>865</v>
      </c>
      <c r="D614" s="497">
        <v>202105</v>
      </c>
      <c r="E614" s="250">
        <v>44347</v>
      </c>
      <c r="F614" s="185" t="s">
        <v>98</v>
      </c>
      <c r="G614" s="380">
        <v>109.17</v>
      </c>
      <c r="H614" s="204"/>
      <c r="I614" s="204"/>
      <c r="J614" s="204"/>
    </row>
    <row r="615" spans="1:10" s="197" customFormat="1" ht="15.75" x14ac:dyDescent="0.25">
      <c r="A615" s="325" t="s">
        <v>1340</v>
      </c>
      <c r="B615" s="231" t="s">
        <v>857</v>
      </c>
      <c r="C615" s="217"/>
      <c r="D615" s="376"/>
      <c r="E615" s="377"/>
      <c r="F615" s="185"/>
      <c r="G615" s="380"/>
      <c r="H615" s="204"/>
      <c r="I615" s="204"/>
      <c r="J615" s="204"/>
    </row>
    <row r="616" spans="1:10" s="197" customFormat="1" ht="15.75" x14ac:dyDescent="0.25">
      <c r="A616" s="372" t="s">
        <v>1362</v>
      </c>
      <c r="B616" s="496" t="s">
        <v>324</v>
      </c>
      <c r="C616" s="217" t="s">
        <v>865</v>
      </c>
      <c r="D616" s="497">
        <v>202105</v>
      </c>
      <c r="E616" s="250">
        <v>44347</v>
      </c>
      <c r="F616" s="185" t="s">
        <v>97</v>
      </c>
      <c r="G616" s="380">
        <v>494</v>
      </c>
      <c r="H616" s="204"/>
      <c r="I616" s="204"/>
      <c r="J616" s="204"/>
    </row>
    <row r="617" spans="1:10" s="197" customFormat="1" ht="30" x14ac:dyDescent="0.25">
      <c r="A617" s="372" t="s">
        <v>1363</v>
      </c>
      <c r="B617" s="496" t="s">
        <v>324</v>
      </c>
      <c r="C617" s="217" t="s">
        <v>865</v>
      </c>
      <c r="D617" s="497">
        <v>202105</v>
      </c>
      <c r="E617" s="250">
        <v>44347</v>
      </c>
      <c r="F617" s="185" t="s">
        <v>98</v>
      </c>
      <c r="G617" s="380">
        <v>166.97</v>
      </c>
      <c r="H617" s="204"/>
      <c r="I617" s="204"/>
      <c r="J617" s="204"/>
    </row>
    <row r="618" spans="1:10" s="197" customFormat="1" ht="15.75" x14ac:dyDescent="0.25">
      <c r="A618" s="325" t="s">
        <v>1341</v>
      </c>
      <c r="B618" s="231" t="s">
        <v>851</v>
      </c>
      <c r="C618" s="217"/>
      <c r="D618" s="376"/>
      <c r="E618" s="377"/>
      <c r="F618" s="185"/>
      <c r="G618" s="380"/>
      <c r="H618" s="204"/>
      <c r="I618" s="204"/>
      <c r="J618" s="204"/>
    </row>
    <row r="619" spans="1:10" s="197" customFormat="1" ht="15.75" x14ac:dyDescent="0.25">
      <c r="A619" s="372" t="s">
        <v>1364</v>
      </c>
      <c r="B619" s="496" t="s">
        <v>324</v>
      </c>
      <c r="C619" s="217" t="s">
        <v>865</v>
      </c>
      <c r="D619" s="497">
        <v>202105</v>
      </c>
      <c r="E619" s="250">
        <v>44347</v>
      </c>
      <c r="F619" s="185" t="s">
        <v>97</v>
      </c>
      <c r="G619" s="380">
        <v>760</v>
      </c>
      <c r="H619" s="204"/>
      <c r="I619" s="204"/>
      <c r="J619" s="204"/>
    </row>
    <row r="620" spans="1:10" s="197" customFormat="1" ht="30" x14ac:dyDescent="0.25">
      <c r="A620" s="372" t="s">
        <v>1365</v>
      </c>
      <c r="B620" s="496" t="s">
        <v>324</v>
      </c>
      <c r="C620" s="217" t="s">
        <v>865</v>
      </c>
      <c r="D620" s="497">
        <v>202105</v>
      </c>
      <c r="E620" s="250">
        <v>44347</v>
      </c>
      <c r="F620" s="185" t="s">
        <v>98</v>
      </c>
      <c r="G620" s="380">
        <v>256.88</v>
      </c>
      <c r="H620" s="204"/>
      <c r="I620" s="204"/>
      <c r="J620" s="204"/>
    </row>
    <row r="621" spans="1:10" s="197" customFormat="1" ht="15.75" x14ac:dyDescent="0.25">
      <c r="A621" s="325" t="s">
        <v>1342</v>
      </c>
      <c r="B621" s="231" t="s">
        <v>845</v>
      </c>
      <c r="C621" s="217"/>
      <c r="D621" s="502"/>
      <c r="E621" s="250"/>
      <c r="F621" s="185"/>
      <c r="G621" s="380"/>
      <c r="H621" s="204"/>
      <c r="I621" s="204"/>
      <c r="J621" s="204"/>
    </row>
    <row r="622" spans="1:10" s="197" customFormat="1" ht="15.75" x14ac:dyDescent="0.25">
      <c r="A622" s="372" t="s">
        <v>1366</v>
      </c>
      <c r="B622" s="496" t="s">
        <v>324</v>
      </c>
      <c r="C622" s="217" t="s">
        <v>865</v>
      </c>
      <c r="D622" s="497">
        <v>202105</v>
      </c>
      <c r="E622" s="250">
        <v>44347</v>
      </c>
      <c r="F622" s="185" t="s">
        <v>97</v>
      </c>
      <c r="G622" s="380">
        <v>266</v>
      </c>
      <c r="H622" s="204"/>
      <c r="I622" s="204"/>
      <c r="J622" s="204"/>
    </row>
    <row r="623" spans="1:10" s="197" customFormat="1" ht="30" x14ac:dyDescent="0.25">
      <c r="A623" s="372" t="s">
        <v>1367</v>
      </c>
      <c r="B623" s="496" t="s">
        <v>324</v>
      </c>
      <c r="C623" s="217" t="s">
        <v>865</v>
      </c>
      <c r="D623" s="497">
        <v>202105</v>
      </c>
      <c r="E623" s="250">
        <v>44347</v>
      </c>
      <c r="F623" s="185" t="s">
        <v>98</v>
      </c>
      <c r="G623" s="380">
        <v>89.91</v>
      </c>
      <c r="H623" s="204"/>
      <c r="I623" s="204"/>
      <c r="J623" s="204"/>
    </row>
    <row r="624" spans="1:10" s="197" customFormat="1" ht="15.75" x14ac:dyDescent="0.25">
      <c r="A624" s="325" t="s">
        <v>1368</v>
      </c>
      <c r="B624" s="231" t="s">
        <v>852</v>
      </c>
      <c r="C624" s="498"/>
      <c r="D624" s="369"/>
      <c r="E624" s="373"/>
      <c r="F624" s="501"/>
      <c r="G624" s="381"/>
      <c r="H624" s="204"/>
      <c r="I624" s="204"/>
      <c r="J624" s="204"/>
    </row>
    <row r="625" spans="1:10" s="197" customFormat="1" ht="15.75" x14ac:dyDescent="0.25">
      <c r="A625" s="372" t="s">
        <v>1381</v>
      </c>
      <c r="B625" s="496" t="s">
        <v>324</v>
      </c>
      <c r="C625" s="217" t="s">
        <v>868</v>
      </c>
      <c r="D625" s="497">
        <v>202106</v>
      </c>
      <c r="E625" s="250">
        <v>44377</v>
      </c>
      <c r="F625" s="185" t="s">
        <v>97</v>
      </c>
      <c r="G625" s="380">
        <v>342</v>
      </c>
      <c r="H625" s="204"/>
      <c r="I625" s="204"/>
      <c r="J625" s="204"/>
    </row>
    <row r="626" spans="1:10" s="197" customFormat="1" ht="30" x14ac:dyDescent="0.25">
      <c r="A626" s="372" t="s">
        <v>1382</v>
      </c>
      <c r="B626" s="496" t="s">
        <v>324</v>
      </c>
      <c r="C626" s="217" t="s">
        <v>868</v>
      </c>
      <c r="D626" s="497">
        <v>202106</v>
      </c>
      <c r="E626" s="250">
        <v>44377</v>
      </c>
      <c r="F626" s="185" t="s">
        <v>98</v>
      </c>
      <c r="G626" s="380">
        <v>115.6</v>
      </c>
      <c r="H626" s="204"/>
      <c r="I626" s="204"/>
      <c r="J626" s="204"/>
    </row>
    <row r="627" spans="1:10" s="197" customFormat="1" ht="15.75" x14ac:dyDescent="0.25">
      <c r="A627" s="325" t="s">
        <v>1369</v>
      </c>
      <c r="B627" s="231" t="s">
        <v>846</v>
      </c>
      <c r="C627" s="217"/>
      <c r="D627" s="376"/>
      <c r="E627" s="377"/>
      <c r="F627" s="185"/>
      <c r="G627" s="380"/>
      <c r="H627" s="204"/>
      <c r="I627" s="204"/>
      <c r="J627" s="204"/>
    </row>
    <row r="628" spans="1:10" s="197" customFormat="1" ht="15.75" x14ac:dyDescent="0.25">
      <c r="A628" s="372" t="s">
        <v>1383</v>
      </c>
      <c r="B628" s="496" t="s">
        <v>324</v>
      </c>
      <c r="C628" s="217" t="s">
        <v>868</v>
      </c>
      <c r="D628" s="497">
        <v>202106</v>
      </c>
      <c r="E628" s="250">
        <v>44377</v>
      </c>
      <c r="F628" s="185" t="s">
        <v>97</v>
      </c>
      <c r="G628" s="380">
        <v>703</v>
      </c>
      <c r="H628" s="204"/>
      <c r="I628" s="204"/>
      <c r="J628" s="204"/>
    </row>
    <row r="629" spans="1:10" s="197" customFormat="1" ht="30" x14ac:dyDescent="0.25">
      <c r="A629" s="372" t="s">
        <v>1384</v>
      </c>
      <c r="B629" s="496" t="s">
        <v>324</v>
      </c>
      <c r="C629" s="217" t="s">
        <v>868</v>
      </c>
      <c r="D629" s="497">
        <v>202106</v>
      </c>
      <c r="E629" s="250">
        <v>44377</v>
      </c>
      <c r="F629" s="185" t="s">
        <v>98</v>
      </c>
      <c r="G629" s="380">
        <v>237.61</v>
      </c>
      <c r="H629" s="204"/>
      <c r="I629" s="204"/>
      <c r="J629" s="204"/>
    </row>
    <row r="630" spans="1:10" s="197" customFormat="1" ht="15.75" x14ac:dyDescent="0.25">
      <c r="A630" s="325" t="s">
        <v>1370</v>
      </c>
      <c r="B630" s="231" t="s">
        <v>848</v>
      </c>
      <c r="C630" s="217"/>
      <c r="D630" s="376"/>
      <c r="E630" s="377"/>
      <c r="F630" s="185"/>
      <c r="G630" s="380"/>
      <c r="H630" s="204"/>
      <c r="I630" s="204"/>
      <c r="J630" s="204"/>
    </row>
    <row r="631" spans="1:10" s="197" customFormat="1" ht="15.75" x14ac:dyDescent="0.25">
      <c r="A631" s="372" t="s">
        <v>1385</v>
      </c>
      <c r="B631" s="496" t="s">
        <v>324</v>
      </c>
      <c r="C631" s="217" t="s">
        <v>868</v>
      </c>
      <c r="D631" s="497">
        <v>202106</v>
      </c>
      <c r="E631" s="250">
        <v>44377</v>
      </c>
      <c r="F631" s="185" t="s">
        <v>97</v>
      </c>
      <c r="G631" s="380">
        <v>323</v>
      </c>
      <c r="H631" s="204"/>
      <c r="I631" s="204"/>
      <c r="J631" s="204"/>
    </row>
    <row r="632" spans="1:10" s="197" customFormat="1" ht="30" x14ac:dyDescent="0.25">
      <c r="A632" s="372" t="s">
        <v>1386</v>
      </c>
      <c r="B632" s="496" t="s">
        <v>324</v>
      </c>
      <c r="C632" s="217" t="s">
        <v>868</v>
      </c>
      <c r="D632" s="497">
        <v>202106</v>
      </c>
      <c r="E632" s="250">
        <v>44377</v>
      </c>
      <c r="F632" s="185" t="s">
        <v>98</v>
      </c>
      <c r="G632" s="380">
        <v>109.17</v>
      </c>
      <c r="H632" s="204"/>
      <c r="I632" s="204"/>
      <c r="J632" s="204"/>
    </row>
    <row r="633" spans="1:10" s="197" customFormat="1" ht="15.75" x14ac:dyDescent="0.25">
      <c r="A633" s="325" t="s">
        <v>1371</v>
      </c>
      <c r="B633" s="231" t="s">
        <v>850</v>
      </c>
      <c r="C633" s="217"/>
      <c r="D633" s="376"/>
      <c r="E633" s="377"/>
      <c r="F633" s="185"/>
      <c r="G633" s="380"/>
      <c r="H633" s="204"/>
      <c r="I633" s="204"/>
      <c r="J633" s="204"/>
    </row>
    <row r="634" spans="1:10" s="197" customFormat="1" ht="15.75" x14ac:dyDescent="0.25">
      <c r="A634" s="372" t="s">
        <v>1387</v>
      </c>
      <c r="B634" s="496" t="s">
        <v>324</v>
      </c>
      <c r="C634" s="217" t="s">
        <v>868</v>
      </c>
      <c r="D634" s="497">
        <v>202106</v>
      </c>
      <c r="E634" s="250">
        <v>44377</v>
      </c>
      <c r="F634" s="185" t="s">
        <v>97</v>
      </c>
      <c r="G634" s="380">
        <v>456</v>
      </c>
      <c r="H634" s="204"/>
      <c r="I634" s="204"/>
      <c r="J634" s="204"/>
    </row>
    <row r="635" spans="1:10" s="197" customFormat="1" ht="30" x14ac:dyDescent="0.25">
      <c r="A635" s="372" t="s">
        <v>1388</v>
      </c>
      <c r="B635" s="496" t="s">
        <v>324</v>
      </c>
      <c r="C635" s="217" t="s">
        <v>868</v>
      </c>
      <c r="D635" s="497">
        <v>202106</v>
      </c>
      <c r="E635" s="250">
        <v>44377</v>
      </c>
      <c r="F635" s="185" t="s">
        <v>98</v>
      </c>
      <c r="G635" s="380">
        <v>154.13</v>
      </c>
      <c r="H635" s="204"/>
      <c r="I635" s="204"/>
      <c r="J635" s="204"/>
    </row>
    <row r="636" spans="1:10" s="197" customFormat="1" ht="15.75" x14ac:dyDescent="0.25">
      <c r="A636" s="325" t="s">
        <v>1372</v>
      </c>
      <c r="B636" s="231" t="s">
        <v>844</v>
      </c>
      <c r="C636" s="217"/>
      <c r="D636" s="502"/>
      <c r="E636" s="250"/>
      <c r="F636" s="185"/>
      <c r="G636" s="380"/>
      <c r="H636" s="204"/>
      <c r="I636" s="204"/>
      <c r="J636" s="204"/>
    </row>
    <row r="637" spans="1:10" s="197" customFormat="1" ht="15.75" x14ac:dyDescent="0.25">
      <c r="A637" s="372" t="s">
        <v>1389</v>
      </c>
      <c r="B637" s="496" t="s">
        <v>324</v>
      </c>
      <c r="C637" s="217" t="s">
        <v>868</v>
      </c>
      <c r="D637" s="497">
        <v>202106</v>
      </c>
      <c r="E637" s="250">
        <v>44377</v>
      </c>
      <c r="F637" s="185" t="s">
        <v>97</v>
      </c>
      <c r="G637" s="380">
        <v>202.62</v>
      </c>
      <c r="H637" s="204"/>
      <c r="I637" s="204"/>
      <c r="J637" s="204"/>
    </row>
    <row r="638" spans="1:10" s="197" customFormat="1" ht="30" x14ac:dyDescent="0.25">
      <c r="A638" s="372" t="s">
        <v>1390</v>
      </c>
      <c r="B638" s="496" t="s">
        <v>324</v>
      </c>
      <c r="C638" s="217" t="s">
        <v>868</v>
      </c>
      <c r="D638" s="497">
        <v>202106</v>
      </c>
      <c r="E638" s="250">
        <v>44377</v>
      </c>
      <c r="F638" s="185" t="s">
        <v>98</v>
      </c>
      <c r="G638" s="380">
        <v>68.48</v>
      </c>
      <c r="H638" s="204"/>
      <c r="I638" s="204"/>
      <c r="J638" s="204"/>
    </row>
    <row r="639" spans="1:10" s="197" customFormat="1" ht="15.75" x14ac:dyDescent="0.25">
      <c r="A639" s="325" t="s">
        <v>1373</v>
      </c>
      <c r="B639" s="231" t="s">
        <v>849</v>
      </c>
      <c r="C639" s="217"/>
      <c r="D639" s="376"/>
      <c r="E639" s="377"/>
      <c r="F639" s="185"/>
      <c r="G639" s="380"/>
      <c r="H639" s="204"/>
      <c r="I639" s="204"/>
      <c r="J639" s="204"/>
    </row>
    <row r="640" spans="1:10" s="197" customFormat="1" ht="15.75" x14ac:dyDescent="0.25">
      <c r="A640" s="372" t="s">
        <v>1391</v>
      </c>
      <c r="B640" s="496" t="s">
        <v>324</v>
      </c>
      <c r="C640" s="217" t="s">
        <v>868</v>
      </c>
      <c r="D640" s="497">
        <v>202106</v>
      </c>
      <c r="E640" s="250">
        <v>44377</v>
      </c>
      <c r="F640" s="185" t="s">
        <v>97</v>
      </c>
      <c r="G640" s="380">
        <v>190</v>
      </c>
      <c r="H640" s="204"/>
      <c r="I640" s="204"/>
      <c r="J640" s="204"/>
    </row>
    <row r="641" spans="1:10" s="197" customFormat="1" ht="30" x14ac:dyDescent="0.25">
      <c r="A641" s="372" t="s">
        <v>1392</v>
      </c>
      <c r="B641" s="496" t="s">
        <v>324</v>
      </c>
      <c r="C641" s="217" t="s">
        <v>868</v>
      </c>
      <c r="D641" s="497">
        <v>202106</v>
      </c>
      <c r="E641" s="250">
        <v>44377</v>
      </c>
      <c r="F641" s="185" t="s">
        <v>98</v>
      </c>
      <c r="G641" s="380">
        <v>64.22</v>
      </c>
      <c r="H641" s="204"/>
      <c r="I641" s="204"/>
      <c r="J641" s="204"/>
    </row>
    <row r="642" spans="1:10" s="197" customFormat="1" ht="15.75" x14ac:dyDescent="0.25">
      <c r="A642" s="325" t="s">
        <v>1374</v>
      </c>
      <c r="B642" s="231" t="s">
        <v>869</v>
      </c>
      <c r="C642" s="217"/>
      <c r="D642" s="376"/>
      <c r="E642" s="377"/>
      <c r="F642" s="185"/>
      <c r="G642" s="380"/>
      <c r="H642" s="204"/>
      <c r="I642" s="204"/>
      <c r="J642" s="204"/>
    </row>
    <row r="643" spans="1:10" s="197" customFormat="1" ht="15.75" x14ac:dyDescent="0.25">
      <c r="A643" s="372" t="s">
        <v>1393</v>
      </c>
      <c r="B643" s="496" t="s">
        <v>324</v>
      </c>
      <c r="C643" s="217" t="s">
        <v>868</v>
      </c>
      <c r="D643" s="497">
        <v>202106</v>
      </c>
      <c r="E643" s="250">
        <v>44377</v>
      </c>
      <c r="F643" s="185" t="s">
        <v>97</v>
      </c>
      <c r="G643" s="380">
        <v>190</v>
      </c>
      <c r="H643" s="204"/>
      <c r="I643" s="204"/>
      <c r="J643" s="204"/>
    </row>
    <row r="644" spans="1:10" s="197" customFormat="1" ht="30" x14ac:dyDescent="0.25">
      <c r="A644" s="372" t="s">
        <v>1394</v>
      </c>
      <c r="B644" s="496" t="s">
        <v>324</v>
      </c>
      <c r="C644" s="217" t="s">
        <v>868</v>
      </c>
      <c r="D644" s="497">
        <v>202106</v>
      </c>
      <c r="E644" s="250">
        <v>44377</v>
      </c>
      <c r="F644" s="185" t="s">
        <v>98</v>
      </c>
      <c r="G644" s="380">
        <v>64.22</v>
      </c>
      <c r="H644" s="204"/>
      <c r="I644" s="204"/>
      <c r="J644" s="204"/>
    </row>
    <row r="645" spans="1:10" s="197" customFormat="1" ht="15.75" x14ac:dyDescent="0.25">
      <c r="A645" s="325" t="s">
        <v>1375</v>
      </c>
      <c r="B645" s="231" t="s">
        <v>847</v>
      </c>
      <c r="C645" s="217"/>
      <c r="D645" s="376"/>
      <c r="E645" s="377"/>
      <c r="F645" s="185"/>
      <c r="G645" s="380"/>
      <c r="H645" s="204"/>
      <c r="I645" s="204"/>
      <c r="J645" s="204"/>
    </row>
    <row r="646" spans="1:10" s="197" customFormat="1" ht="15.75" x14ac:dyDescent="0.25">
      <c r="A646" s="134" t="s">
        <v>1395</v>
      </c>
      <c r="B646" s="184" t="s">
        <v>324</v>
      </c>
      <c r="C646" s="214" t="s">
        <v>868</v>
      </c>
      <c r="D646" s="242">
        <v>202106</v>
      </c>
      <c r="E646" s="245">
        <v>44377</v>
      </c>
      <c r="F646" s="182" t="s">
        <v>97</v>
      </c>
      <c r="G646" s="380">
        <v>304</v>
      </c>
    </row>
    <row r="647" spans="1:10" s="197" customFormat="1" ht="30" x14ac:dyDescent="0.25">
      <c r="A647" s="134" t="s">
        <v>1396</v>
      </c>
      <c r="B647" s="184" t="s">
        <v>324</v>
      </c>
      <c r="C647" s="214" t="s">
        <v>868</v>
      </c>
      <c r="D647" s="242">
        <v>202106</v>
      </c>
      <c r="E647" s="245">
        <v>44377</v>
      </c>
      <c r="F647" s="182" t="s">
        <v>98</v>
      </c>
      <c r="G647" s="380">
        <v>102.75</v>
      </c>
    </row>
    <row r="648" spans="1:10" s="197" customFormat="1" ht="15.75" x14ac:dyDescent="0.25">
      <c r="A648" s="325" t="s">
        <v>1376</v>
      </c>
      <c r="B648" s="231" t="s">
        <v>854</v>
      </c>
      <c r="C648" s="214"/>
      <c r="D648" s="376"/>
      <c r="E648" s="377"/>
      <c r="F648" s="182"/>
      <c r="G648" s="380"/>
    </row>
    <row r="649" spans="1:10" s="197" customFormat="1" ht="15.75" x14ac:dyDescent="0.25">
      <c r="A649" s="134" t="s">
        <v>1397</v>
      </c>
      <c r="B649" s="184" t="s">
        <v>324</v>
      </c>
      <c r="C649" s="214" t="s">
        <v>868</v>
      </c>
      <c r="D649" s="242">
        <v>202106</v>
      </c>
      <c r="E649" s="245">
        <v>44377</v>
      </c>
      <c r="F649" s="182" t="s">
        <v>97</v>
      </c>
      <c r="G649" s="380">
        <v>228</v>
      </c>
    </row>
    <row r="650" spans="1:10" s="197" customFormat="1" ht="30" x14ac:dyDescent="0.25">
      <c r="A650" s="134" t="s">
        <v>1398</v>
      </c>
      <c r="B650" s="184" t="s">
        <v>324</v>
      </c>
      <c r="C650" s="214" t="s">
        <v>868</v>
      </c>
      <c r="D650" s="242">
        <v>202106</v>
      </c>
      <c r="E650" s="245">
        <v>44377</v>
      </c>
      <c r="F650" s="182" t="s">
        <v>98</v>
      </c>
      <c r="G650" s="382">
        <v>77.06</v>
      </c>
    </row>
    <row r="651" spans="1:10" s="197" customFormat="1" ht="15.75" x14ac:dyDescent="0.25">
      <c r="A651" s="325" t="s">
        <v>1377</v>
      </c>
      <c r="B651" s="231" t="s">
        <v>853</v>
      </c>
      <c r="C651" s="214"/>
      <c r="D651" s="376"/>
      <c r="E651" s="377"/>
      <c r="F651" s="182"/>
      <c r="G651" s="380"/>
    </row>
    <row r="652" spans="1:10" s="197" customFormat="1" ht="15.75" x14ac:dyDescent="0.25">
      <c r="A652" s="372" t="s">
        <v>1399</v>
      </c>
      <c r="B652" s="184" t="s">
        <v>324</v>
      </c>
      <c r="C652" s="214" t="s">
        <v>868</v>
      </c>
      <c r="D652" s="242">
        <v>202106</v>
      </c>
      <c r="E652" s="245">
        <v>44377</v>
      </c>
      <c r="F652" s="182" t="s">
        <v>97</v>
      </c>
      <c r="G652" s="380">
        <v>304</v>
      </c>
    </row>
    <row r="653" spans="1:10" s="197" customFormat="1" ht="30" x14ac:dyDescent="0.25">
      <c r="A653" s="372" t="s">
        <v>1400</v>
      </c>
      <c r="B653" s="184" t="s">
        <v>324</v>
      </c>
      <c r="C653" s="214" t="s">
        <v>868</v>
      </c>
      <c r="D653" s="242">
        <v>202106</v>
      </c>
      <c r="E653" s="245">
        <v>44377</v>
      </c>
      <c r="F653" s="182" t="s">
        <v>98</v>
      </c>
      <c r="G653" s="380">
        <v>102.75</v>
      </c>
    </row>
    <row r="654" spans="1:10" s="197" customFormat="1" ht="15.75" x14ac:dyDescent="0.25">
      <c r="A654" s="325" t="s">
        <v>1378</v>
      </c>
      <c r="B654" s="231" t="s">
        <v>857</v>
      </c>
      <c r="C654" s="214"/>
      <c r="D654" s="376"/>
      <c r="E654" s="377"/>
      <c r="F654" s="182"/>
      <c r="G654" s="380"/>
    </row>
    <row r="655" spans="1:10" s="197" customFormat="1" ht="15.75" x14ac:dyDescent="0.25">
      <c r="A655" s="134" t="s">
        <v>1401</v>
      </c>
      <c r="B655" s="184" t="s">
        <v>324</v>
      </c>
      <c r="C655" s="214" t="s">
        <v>868</v>
      </c>
      <c r="D655" s="242">
        <v>202106</v>
      </c>
      <c r="E655" s="245">
        <v>44377</v>
      </c>
      <c r="F655" s="182" t="s">
        <v>97</v>
      </c>
      <c r="G655" s="380">
        <v>380</v>
      </c>
    </row>
    <row r="656" spans="1:10" s="197" customFormat="1" ht="30" x14ac:dyDescent="0.25">
      <c r="A656" s="134" t="s">
        <v>1402</v>
      </c>
      <c r="B656" s="184" t="s">
        <v>324</v>
      </c>
      <c r="C656" s="214" t="s">
        <v>868</v>
      </c>
      <c r="D656" s="242">
        <v>202106</v>
      </c>
      <c r="E656" s="245">
        <v>44377</v>
      </c>
      <c r="F656" s="182" t="s">
        <v>98</v>
      </c>
      <c r="G656" s="380">
        <v>128.44</v>
      </c>
    </row>
    <row r="657" spans="1:7" s="197" customFormat="1" ht="15.75" x14ac:dyDescent="0.25">
      <c r="A657" s="325" t="s">
        <v>1379</v>
      </c>
      <c r="B657" s="231" t="s">
        <v>851</v>
      </c>
      <c r="C657" s="214"/>
      <c r="D657" s="376"/>
      <c r="E657" s="377"/>
      <c r="F657" s="182"/>
      <c r="G657" s="380"/>
    </row>
    <row r="658" spans="1:7" s="197" customFormat="1" ht="15.75" x14ac:dyDescent="0.25">
      <c r="A658" s="372" t="s">
        <v>1403</v>
      </c>
      <c r="B658" s="184" t="s">
        <v>324</v>
      </c>
      <c r="C658" s="214" t="s">
        <v>868</v>
      </c>
      <c r="D658" s="242">
        <v>202106</v>
      </c>
      <c r="E658" s="245">
        <v>44377</v>
      </c>
      <c r="F658" s="182" t="s">
        <v>97</v>
      </c>
      <c r="G658" s="380">
        <v>475</v>
      </c>
    </row>
    <row r="659" spans="1:7" s="197" customFormat="1" ht="30" x14ac:dyDescent="0.25">
      <c r="A659" s="372" t="s">
        <v>1404</v>
      </c>
      <c r="B659" s="184" t="s">
        <v>324</v>
      </c>
      <c r="C659" s="214" t="s">
        <v>868</v>
      </c>
      <c r="D659" s="242">
        <v>202106</v>
      </c>
      <c r="E659" s="245">
        <v>44377</v>
      </c>
      <c r="F659" s="182" t="s">
        <v>98</v>
      </c>
      <c r="G659" s="380">
        <v>160.55000000000001</v>
      </c>
    </row>
    <row r="660" spans="1:7" s="197" customFormat="1" ht="15.75" x14ac:dyDescent="0.25">
      <c r="A660" s="325" t="s">
        <v>1380</v>
      </c>
      <c r="B660" s="231" t="s">
        <v>845</v>
      </c>
      <c r="C660" s="214"/>
      <c r="D660" s="210"/>
      <c r="E660" s="245"/>
      <c r="F660" s="182"/>
      <c r="G660" s="380"/>
    </row>
    <row r="661" spans="1:7" s="197" customFormat="1" ht="15.75" x14ac:dyDescent="0.25">
      <c r="A661" s="372" t="s">
        <v>1405</v>
      </c>
      <c r="B661" s="184" t="s">
        <v>324</v>
      </c>
      <c r="C661" s="214" t="s">
        <v>868</v>
      </c>
      <c r="D661" s="242">
        <v>202106</v>
      </c>
      <c r="E661" s="245">
        <v>44377</v>
      </c>
      <c r="F661" s="182" t="s">
        <v>97</v>
      </c>
      <c r="G661" s="380">
        <v>171</v>
      </c>
    </row>
    <row r="662" spans="1:7" s="197" customFormat="1" ht="30" x14ac:dyDescent="0.25">
      <c r="A662" s="372" t="s">
        <v>1406</v>
      </c>
      <c r="B662" s="184" t="s">
        <v>324</v>
      </c>
      <c r="C662" s="214" t="s">
        <v>868</v>
      </c>
      <c r="D662" s="242">
        <v>202106</v>
      </c>
      <c r="E662" s="245">
        <v>44377</v>
      </c>
      <c r="F662" s="182" t="s">
        <v>98</v>
      </c>
      <c r="G662" s="380">
        <v>57.8</v>
      </c>
    </row>
    <row r="663" spans="1:7" s="197" customFormat="1" ht="15.75" x14ac:dyDescent="0.25">
      <c r="A663" s="325" t="s">
        <v>1408</v>
      </c>
      <c r="B663" s="231" t="s">
        <v>852</v>
      </c>
      <c r="C663" s="240"/>
      <c r="D663" s="369"/>
      <c r="E663" s="373"/>
      <c r="F663" s="189"/>
      <c r="G663" s="381"/>
    </row>
    <row r="664" spans="1:7" s="197" customFormat="1" ht="15.75" x14ac:dyDescent="0.25">
      <c r="A664" s="372" t="s">
        <v>1418</v>
      </c>
      <c r="B664" s="184" t="s">
        <v>324</v>
      </c>
      <c r="C664" s="214" t="s">
        <v>870</v>
      </c>
      <c r="D664" s="242">
        <v>202107</v>
      </c>
      <c r="E664" s="245">
        <v>44408</v>
      </c>
      <c r="F664" s="182" t="s">
        <v>97</v>
      </c>
      <c r="G664" s="380">
        <v>304</v>
      </c>
    </row>
    <row r="665" spans="1:7" s="197" customFormat="1" ht="30" x14ac:dyDescent="0.25">
      <c r="A665" s="372" t="s">
        <v>1419</v>
      </c>
      <c r="B665" s="184" t="s">
        <v>324</v>
      </c>
      <c r="C665" s="214" t="s">
        <v>870</v>
      </c>
      <c r="D665" s="242">
        <v>202107</v>
      </c>
      <c r="E665" s="245">
        <v>44408</v>
      </c>
      <c r="F665" s="182" t="s">
        <v>98</v>
      </c>
      <c r="G665" s="380">
        <v>102.75</v>
      </c>
    </row>
    <row r="666" spans="1:7" s="197" customFormat="1" ht="15.75" x14ac:dyDescent="0.25">
      <c r="A666" s="325" t="s">
        <v>1409</v>
      </c>
      <c r="B666" s="231" t="s">
        <v>846</v>
      </c>
      <c r="C666" s="214"/>
      <c r="D666" s="376"/>
      <c r="E666" s="377"/>
      <c r="F666" s="182"/>
      <c r="G666" s="380"/>
    </row>
    <row r="667" spans="1:7" s="197" customFormat="1" ht="15.75" x14ac:dyDescent="0.25">
      <c r="A667" s="372" t="s">
        <v>1420</v>
      </c>
      <c r="B667" s="184" t="s">
        <v>324</v>
      </c>
      <c r="C667" s="214" t="s">
        <v>870</v>
      </c>
      <c r="D667" s="242">
        <v>202107</v>
      </c>
      <c r="E667" s="245">
        <v>44408</v>
      </c>
      <c r="F667" s="182" t="s">
        <v>97</v>
      </c>
      <c r="G667" s="380">
        <v>722</v>
      </c>
    </row>
    <row r="668" spans="1:7" s="197" customFormat="1" ht="30" x14ac:dyDescent="0.25">
      <c r="A668" s="372" t="s">
        <v>1421</v>
      </c>
      <c r="B668" s="184" t="s">
        <v>324</v>
      </c>
      <c r="C668" s="214" t="s">
        <v>870</v>
      </c>
      <c r="D668" s="242">
        <v>202107</v>
      </c>
      <c r="E668" s="245">
        <v>44408</v>
      </c>
      <c r="F668" s="182" t="s">
        <v>98</v>
      </c>
      <c r="G668" s="380">
        <v>244.04</v>
      </c>
    </row>
    <row r="669" spans="1:7" s="197" customFormat="1" ht="16.5" customHeight="1" x14ac:dyDescent="0.25">
      <c r="A669" s="325" t="s">
        <v>1410</v>
      </c>
      <c r="B669" s="231" t="s">
        <v>848</v>
      </c>
      <c r="C669" s="214"/>
      <c r="D669" s="376"/>
      <c r="E669" s="377"/>
      <c r="F669" s="182"/>
      <c r="G669" s="380"/>
    </row>
    <row r="670" spans="1:7" s="197" customFormat="1" ht="15.75" x14ac:dyDescent="0.25">
      <c r="A670" s="134" t="s">
        <v>1422</v>
      </c>
      <c r="B670" s="184" t="s">
        <v>324</v>
      </c>
      <c r="C670" s="214" t="s">
        <v>870</v>
      </c>
      <c r="D670" s="242">
        <v>202107</v>
      </c>
      <c r="E670" s="245">
        <v>44408</v>
      </c>
      <c r="F670" s="182" t="s">
        <v>97</v>
      </c>
      <c r="G670" s="380">
        <v>76</v>
      </c>
    </row>
    <row r="671" spans="1:7" s="197" customFormat="1" ht="30" x14ac:dyDescent="0.25">
      <c r="A671" s="134" t="s">
        <v>1423</v>
      </c>
      <c r="B671" s="184" t="s">
        <v>324</v>
      </c>
      <c r="C671" s="214" t="s">
        <v>870</v>
      </c>
      <c r="D671" s="242">
        <v>202107</v>
      </c>
      <c r="E671" s="245">
        <v>44408</v>
      </c>
      <c r="F671" s="182" t="s">
        <v>98</v>
      </c>
      <c r="G671" s="380">
        <v>25.69</v>
      </c>
    </row>
    <row r="672" spans="1:7" s="197" customFormat="1" ht="15.75" x14ac:dyDescent="0.25">
      <c r="A672" s="325" t="s">
        <v>1411</v>
      </c>
      <c r="B672" s="231" t="s">
        <v>850</v>
      </c>
      <c r="C672" s="214"/>
      <c r="D672" s="376"/>
      <c r="E672" s="377"/>
      <c r="F672" s="182"/>
      <c r="G672" s="380"/>
    </row>
    <row r="673" spans="1:7" s="197" customFormat="1" ht="15.75" x14ac:dyDescent="0.25">
      <c r="A673" s="372" t="s">
        <v>1424</v>
      </c>
      <c r="B673" s="184" t="s">
        <v>324</v>
      </c>
      <c r="C673" s="214" t="s">
        <v>870</v>
      </c>
      <c r="D673" s="242">
        <v>202107</v>
      </c>
      <c r="E673" s="245">
        <v>44408</v>
      </c>
      <c r="F673" s="182" t="s">
        <v>97</v>
      </c>
      <c r="G673" s="380">
        <v>76</v>
      </c>
    </row>
    <row r="674" spans="1:7" s="197" customFormat="1" ht="30" x14ac:dyDescent="0.25">
      <c r="A674" s="372" t="s">
        <v>1425</v>
      </c>
      <c r="B674" s="184" t="s">
        <v>324</v>
      </c>
      <c r="C674" s="214" t="s">
        <v>870</v>
      </c>
      <c r="D674" s="242">
        <v>202107</v>
      </c>
      <c r="E674" s="245">
        <v>44408</v>
      </c>
      <c r="F674" s="182" t="s">
        <v>98</v>
      </c>
      <c r="G674" s="380">
        <v>25.69</v>
      </c>
    </row>
    <row r="675" spans="1:7" s="197" customFormat="1" ht="15.75" x14ac:dyDescent="0.25">
      <c r="A675" s="325" t="s">
        <v>1412</v>
      </c>
      <c r="B675" s="231" t="s">
        <v>844</v>
      </c>
      <c r="C675" s="214"/>
      <c r="D675" s="210"/>
      <c r="E675" s="245"/>
      <c r="F675" s="182"/>
      <c r="G675" s="380"/>
    </row>
    <row r="676" spans="1:7" s="197" customFormat="1" ht="15.75" x14ac:dyDescent="0.25">
      <c r="A676" s="372" t="s">
        <v>1412</v>
      </c>
      <c r="B676" s="184" t="s">
        <v>324</v>
      </c>
      <c r="C676" s="214" t="s">
        <v>870</v>
      </c>
      <c r="D676" s="242">
        <v>202107</v>
      </c>
      <c r="E676" s="245">
        <v>44408</v>
      </c>
      <c r="F676" s="182" t="s">
        <v>97</v>
      </c>
      <c r="G676" s="380">
        <v>25.33</v>
      </c>
    </row>
    <row r="677" spans="1:7" s="197" customFormat="1" ht="30" x14ac:dyDescent="0.25">
      <c r="A677" s="372" t="s">
        <v>1412</v>
      </c>
      <c r="B677" s="184" t="s">
        <v>324</v>
      </c>
      <c r="C677" s="214" t="s">
        <v>870</v>
      </c>
      <c r="D677" s="242">
        <v>202107</v>
      </c>
      <c r="E677" s="245">
        <v>44408</v>
      </c>
      <c r="F677" s="182" t="s">
        <v>98</v>
      </c>
      <c r="G677" s="380">
        <v>8.56</v>
      </c>
    </row>
    <row r="678" spans="1:7" s="197" customFormat="1" ht="15.75" x14ac:dyDescent="0.25">
      <c r="A678" s="325" t="s">
        <v>1413</v>
      </c>
      <c r="B678" s="231" t="s">
        <v>849</v>
      </c>
      <c r="C678" s="214"/>
      <c r="D678" s="376"/>
      <c r="E678" s="377"/>
      <c r="F678" s="182"/>
      <c r="G678" s="380"/>
    </row>
    <row r="679" spans="1:7" s="197" customFormat="1" ht="15.75" x14ac:dyDescent="0.25">
      <c r="A679" s="134" t="s">
        <v>1426</v>
      </c>
      <c r="B679" s="184" t="s">
        <v>324</v>
      </c>
      <c r="C679" s="214" t="s">
        <v>870</v>
      </c>
      <c r="D679" s="242">
        <v>202107</v>
      </c>
      <c r="E679" s="245">
        <v>44408</v>
      </c>
      <c r="F679" s="182" t="s">
        <v>97</v>
      </c>
      <c r="G679" s="380">
        <v>171</v>
      </c>
    </row>
    <row r="680" spans="1:7" s="197" customFormat="1" ht="30" x14ac:dyDescent="0.25">
      <c r="A680" s="134" t="s">
        <v>1427</v>
      </c>
      <c r="B680" s="184" t="s">
        <v>324</v>
      </c>
      <c r="C680" s="214" t="s">
        <v>870</v>
      </c>
      <c r="D680" s="242">
        <v>202107</v>
      </c>
      <c r="E680" s="245">
        <v>44408</v>
      </c>
      <c r="F680" s="182" t="s">
        <v>98</v>
      </c>
      <c r="G680" s="380">
        <v>57.8</v>
      </c>
    </row>
    <row r="681" spans="1:7" s="197" customFormat="1" ht="15.75" x14ac:dyDescent="0.25">
      <c r="A681" s="325" t="s">
        <v>1414</v>
      </c>
      <c r="B681" s="231" t="s">
        <v>869</v>
      </c>
      <c r="C681" s="214"/>
      <c r="D681" s="376"/>
      <c r="E681" s="377"/>
      <c r="F681" s="182"/>
      <c r="G681" s="380"/>
    </row>
    <row r="682" spans="1:7" s="197" customFormat="1" ht="15.75" x14ac:dyDescent="0.25">
      <c r="A682" s="134" t="s">
        <v>1431</v>
      </c>
      <c r="B682" s="184" t="s">
        <v>324</v>
      </c>
      <c r="C682" s="214" t="s">
        <v>870</v>
      </c>
      <c r="D682" s="242">
        <v>202107</v>
      </c>
      <c r="E682" s="245">
        <v>44408</v>
      </c>
      <c r="F682" s="182" t="s">
        <v>97</v>
      </c>
      <c r="G682" s="380">
        <v>266</v>
      </c>
    </row>
    <row r="683" spans="1:7" s="197" customFormat="1" ht="30" x14ac:dyDescent="0.25">
      <c r="A683" s="134" t="s">
        <v>1432</v>
      </c>
      <c r="B683" s="184" t="s">
        <v>324</v>
      </c>
      <c r="C683" s="214" t="s">
        <v>870</v>
      </c>
      <c r="D683" s="242">
        <v>202107</v>
      </c>
      <c r="E683" s="245">
        <v>44408</v>
      </c>
      <c r="F683" s="182" t="s">
        <v>98</v>
      </c>
      <c r="G683" s="380">
        <v>89.91</v>
      </c>
    </row>
    <row r="684" spans="1:7" s="197" customFormat="1" ht="15.75" x14ac:dyDescent="0.25">
      <c r="A684" s="325" t="s">
        <v>1415</v>
      </c>
      <c r="B684" s="231" t="s">
        <v>847</v>
      </c>
      <c r="C684" s="214"/>
      <c r="D684" s="376"/>
      <c r="E684" s="377"/>
      <c r="F684" s="182"/>
      <c r="G684" s="380"/>
    </row>
    <row r="685" spans="1:7" s="197" customFormat="1" ht="15.75" x14ac:dyDescent="0.25">
      <c r="A685" s="134" t="s">
        <v>1433</v>
      </c>
      <c r="B685" s="184" t="s">
        <v>324</v>
      </c>
      <c r="C685" s="214" t="s">
        <v>870</v>
      </c>
      <c r="D685" s="242">
        <v>202107</v>
      </c>
      <c r="E685" s="245">
        <v>44408</v>
      </c>
      <c r="F685" s="182" t="s">
        <v>97</v>
      </c>
      <c r="G685" s="380">
        <v>76</v>
      </c>
    </row>
    <row r="686" spans="1:7" s="197" customFormat="1" ht="30" x14ac:dyDescent="0.25">
      <c r="A686" s="134" t="s">
        <v>1434</v>
      </c>
      <c r="B686" s="184" t="s">
        <v>324</v>
      </c>
      <c r="C686" s="214" t="s">
        <v>870</v>
      </c>
      <c r="D686" s="242">
        <v>202107</v>
      </c>
      <c r="E686" s="245">
        <v>44408</v>
      </c>
      <c r="F686" s="182" t="s">
        <v>98</v>
      </c>
      <c r="G686" s="380">
        <v>25.69</v>
      </c>
    </row>
    <row r="687" spans="1:7" s="197" customFormat="1" ht="15.75" x14ac:dyDescent="0.25">
      <c r="A687" s="325" t="s">
        <v>1416</v>
      </c>
      <c r="B687" s="231" t="s">
        <v>854</v>
      </c>
      <c r="C687" s="214"/>
      <c r="D687" s="376"/>
      <c r="E687" s="377"/>
      <c r="F687" s="182"/>
      <c r="G687" s="380"/>
    </row>
    <row r="688" spans="1:7" s="197" customFormat="1" ht="15.75" x14ac:dyDescent="0.25">
      <c r="A688" s="372" t="s">
        <v>1435</v>
      </c>
      <c r="B688" s="184" t="s">
        <v>324</v>
      </c>
      <c r="C688" s="214" t="s">
        <v>870</v>
      </c>
      <c r="D688" s="242">
        <v>202107</v>
      </c>
      <c r="E688" s="245">
        <v>44408</v>
      </c>
      <c r="F688" s="182" t="s">
        <v>97</v>
      </c>
      <c r="G688" s="380">
        <v>228</v>
      </c>
    </row>
    <row r="689" spans="1:7" s="197" customFormat="1" ht="30" x14ac:dyDescent="0.25">
      <c r="A689" s="372" t="s">
        <v>1436</v>
      </c>
      <c r="B689" s="184" t="s">
        <v>324</v>
      </c>
      <c r="C689" s="214" t="s">
        <v>870</v>
      </c>
      <c r="D689" s="242">
        <v>202107</v>
      </c>
      <c r="E689" s="245">
        <v>44408</v>
      </c>
      <c r="F689" s="182" t="s">
        <v>98</v>
      </c>
      <c r="G689" s="263">
        <v>77.06</v>
      </c>
    </row>
    <row r="690" spans="1:7" s="197" customFormat="1" ht="15.75" x14ac:dyDescent="0.25">
      <c r="A690" s="325" t="s">
        <v>1428</v>
      </c>
      <c r="B690" s="231" t="s">
        <v>853</v>
      </c>
      <c r="C690" s="214"/>
      <c r="D690" s="376"/>
      <c r="E690" s="377"/>
      <c r="F690" s="182"/>
      <c r="G690" s="380"/>
    </row>
    <row r="691" spans="1:7" s="197" customFormat="1" ht="15.75" x14ac:dyDescent="0.25">
      <c r="A691" s="372" t="s">
        <v>1437</v>
      </c>
      <c r="B691" s="184" t="s">
        <v>324</v>
      </c>
      <c r="C691" s="214" t="s">
        <v>870</v>
      </c>
      <c r="D691" s="242">
        <v>202107</v>
      </c>
      <c r="E691" s="245">
        <v>44408</v>
      </c>
      <c r="F691" s="182" t="s">
        <v>97</v>
      </c>
      <c r="G691" s="380">
        <v>266</v>
      </c>
    </row>
    <row r="692" spans="1:7" s="197" customFormat="1" ht="30" x14ac:dyDescent="0.25">
      <c r="A692" s="372" t="s">
        <v>1438</v>
      </c>
      <c r="B692" s="184" t="s">
        <v>324</v>
      </c>
      <c r="C692" s="214" t="s">
        <v>870</v>
      </c>
      <c r="D692" s="242">
        <v>202107</v>
      </c>
      <c r="E692" s="245">
        <v>44408</v>
      </c>
      <c r="F692" s="182" t="s">
        <v>98</v>
      </c>
      <c r="G692" s="380">
        <v>89.91</v>
      </c>
    </row>
    <row r="693" spans="1:7" s="197" customFormat="1" ht="15.75" x14ac:dyDescent="0.25">
      <c r="A693" s="325" t="s">
        <v>1429</v>
      </c>
      <c r="B693" s="231" t="s">
        <v>857</v>
      </c>
      <c r="C693" s="214"/>
      <c r="D693" s="376"/>
      <c r="E693" s="377"/>
      <c r="F693" s="182"/>
      <c r="G693" s="380"/>
    </row>
    <row r="694" spans="1:7" s="197" customFormat="1" ht="15.75" x14ac:dyDescent="0.25">
      <c r="A694" s="372" t="s">
        <v>1439</v>
      </c>
      <c r="B694" s="184" t="s">
        <v>324</v>
      </c>
      <c r="C694" s="214" t="s">
        <v>870</v>
      </c>
      <c r="D694" s="242">
        <v>202107</v>
      </c>
      <c r="E694" s="245">
        <v>44408</v>
      </c>
      <c r="F694" s="182" t="s">
        <v>97</v>
      </c>
      <c r="G694" s="380">
        <v>304</v>
      </c>
    </row>
    <row r="695" spans="1:7" s="197" customFormat="1" ht="30" x14ac:dyDescent="0.25">
      <c r="A695" s="372" t="s">
        <v>1440</v>
      </c>
      <c r="B695" s="184" t="s">
        <v>324</v>
      </c>
      <c r="C695" s="214" t="s">
        <v>870</v>
      </c>
      <c r="D695" s="242">
        <v>202107</v>
      </c>
      <c r="E695" s="245">
        <v>44408</v>
      </c>
      <c r="F695" s="182" t="s">
        <v>98</v>
      </c>
      <c r="G695" s="380">
        <v>102.75</v>
      </c>
    </row>
    <row r="696" spans="1:7" s="197" customFormat="1" ht="15.75" x14ac:dyDescent="0.25">
      <c r="A696" s="325" t="s">
        <v>1417</v>
      </c>
      <c r="B696" s="231" t="s">
        <v>851</v>
      </c>
      <c r="C696" s="214"/>
      <c r="D696" s="376"/>
      <c r="E696" s="377"/>
      <c r="F696" s="182"/>
      <c r="G696" s="380"/>
    </row>
    <row r="697" spans="1:7" s="197" customFormat="1" ht="15.75" x14ac:dyDescent="0.25">
      <c r="A697" s="372" t="s">
        <v>1441</v>
      </c>
      <c r="B697" s="184" t="s">
        <v>324</v>
      </c>
      <c r="C697" s="214" t="s">
        <v>870</v>
      </c>
      <c r="D697" s="242">
        <v>202107</v>
      </c>
      <c r="E697" s="245">
        <v>44408</v>
      </c>
      <c r="F697" s="182" t="s">
        <v>97</v>
      </c>
      <c r="G697" s="380">
        <v>380</v>
      </c>
    </row>
    <row r="698" spans="1:7" s="197" customFormat="1" ht="30" x14ac:dyDescent="0.25">
      <c r="A698" s="372" t="s">
        <v>1442</v>
      </c>
      <c r="B698" s="184" t="s">
        <v>324</v>
      </c>
      <c r="C698" s="214" t="s">
        <v>870</v>
      </c>
      <c r="D698" s="242">
        <v>202107</v>
      </c>
      <c r="E698" s="245">
        <v>44408</v>
      </c>
      <c r="F698" s="182" t="s">
        <v>98</v>
      </c>
      <c r="G698" s="380">
        <v>128.44</v>
      </c>
    </row>
    <row r="699" spans="1:7" s="197" customFormat="1" ht="18" customHeight="1" x14ac:dyDescent="0.25">
      <c r="A699" s="325" t="s">
        <v>1430</v>
      </c>
      <c r="B699" s="231" t="s">
        <v>852</v>
      </c>
      <c r="C699" s="240"/>
      <c r="D699" s="369"/>
      <c r="E699" s="373"/>
      <c r="F699" s="189"/>
      <c r="G699" s="381"/>
    </row>
    <row r="700" spans="1:7" s="197" customFormat="1" ht="15.75" x14ac:dyDescent="0.25">
      <c r="A700" s="372" t="s">
        <v>1449</v>
      </c>
      <c r="B700" s="184" t="s">
        <v>324</v>
      </c>
      <c r="C700" s="214" t="s">
        <v>877</v>
      </c>
      <c r="D700" s="242">
        <v>202108</v>
      </c>
      <c r="E700" s="245">
        <v>44439</v>
      </c>
      <c r="F700" s="182" t="s">
        <v>97</v>
      </c>
      <c r="G700" s="380">
        <v>114</v>
      </c>
    </row>
    <row r="701" spans="1:7" s="197" customFormat="1" ht="30" x14ac:dyDescent="0.25">
      <c r="A701" s="372" t="s">
        <v>1450</v>
      </c>
      <c r="B701" s="184" t="s">
        <v>324</v>
      </c>
      <c r="C701" s="214" t="s">
        <v>877</v>
      </c>
      <c r="D701" s="242">
        <v>202108</v>
      </c>
      <c r="E701" s="245">
        <v>44439</v>
      </c>
      <c r="F701" s="182" t="s">
        <v>98</v>
      </c>
      <c r="G701" s="380">
        <v>38.53</v>
      </c>
    </row>
    <row r="702" spans="1:7" s="197" customFormat="1" ht="15.75" x14ac:dyDescent="0.25">
      <c r="A702" s="218" t="s">
        <v>1443</v>
      </c>
      <c r="B702" s="231" t="s">
        <v>846</v>
      </c>
      <c r="C702" s="214"/>
      <c r="D702" s="376"/>
      <c r="E702" s="377"/>
      <c r="F702" s="182"/>
      <c r="G702" s="380"/>
    </row>
    <row r="703" spans="1:7" s="197" customFormat="1" x14ac:dyDescent="0.25">
      <c r="A703" s="362" t="s">
        <v>1451</v>
      </c>
      <c r="B703" s="184" t="s">
        <v>324</v>
      </c>
      <c r="C703" s="214" t="s">
        <v>877</v>
      </c>
      <c r="D703" s="242">
        <v>202108</v>
      </c>
      <c r="E703" s="245">
        <v>44439</v>
      </c>
      <c r="F703" s="182" t="s">
        <v>97</v>
      </c>
      <c r="G703" s="380">
        <v>475</v>
      </c>
    </row>
    <row r="704" spans="1:7" s="197" customFormat="1" ht="30" x14ac:dyDescent="0.25">
      <c r="A704" s="362" t="s">
        <v>1452</v>
      </c>
      <c r="B704" s="184" t="s">
        <v>324</v>
      </c>
      <c r="C704" s="214" t="s">
        <v>877</v>
      </c>
      <c r="D704" s="242">
        <v>202108</v>
      </c>
      <c r="E704" s="245">
        <v>44439</v>
      </c>
      <c r="F704" s="182" t="s">
        <v>98</v>
      </c>
      <c r="G704" s="380">
        <v>160.55000000000001</v>
      </c>
    </row>
    <row r="705" spans="1:7" s="197" customFormat="1" ht="15.75" x14ac:dyDescent="0.25">
      <c r="A705" s="325" t="s">
        <v>1444</v>
      </c>
      <c r="B705" s="231" t="s">
        <v>848</v>
      </c>
      <c r="C705" s="214"/>
      <c r="D705" s="376"/>
      <c r="E705" s="377"/>
      <c r="F705" s="182"/>
      <c r="G705" s="380"/>
    </row>
    <row r="706" spans="1:7" s="197" customFormat="1" ht="15.75" x14ac:dyDescent="0.25">
      <c r="A706" s="372" t="s">
        <v>1453</v>
      </c>
      <c r="B706" s="184" t="s">
        <v>324</v>
      </c>
      <c r="C706" s="214" t="s">
        <v>877</v>
      </c>
      <c r="D706" s="242">
        <v>202108</v>
      </c>
      <c r="E706" s="245">
        <v>44439</v>
      </c>
      <c r="F706" s="182" t="s">
        <v>97</v>
      </c>
      <c r="G706" s="380">
        <v>266</v>
      </c>
    </row>
    <row r="707" spans="1:7" s="197" customFormat="1" ht="30" x14ac:dyDescent="0.25">
      <c r="A707" s="372" t="s">
        <v>1454</v>
      </c>
      <c r="B707" s="184" t="s">
        <v>324</v>
      </c>
      <c r="C707" s="214" t="s">
        <v>877</v>
      </c>
      <c r="D707" s="242">
        <v>202108</v>
      </c>
      <c r="E707" s="245">
        <v>44439</v>
      </c>
      <c r="F707" s="182" t="s">
        <v>98</v>
      </c>
      <c r="G707" s="380">
        <v>89.91</v>
      </c>
    </row>
    <row r="708" spans="1:7" s="197" customFormat="1" ht="15.75" x14ac:dyDescent="0.25">
      <c r="A708" s="325" t="s">
        <v>1445</v>
      </c>
      <c r="B708" s="231" t="s">
        <v>869</v>
      </c>
      <c r="C708" s="214"/>
      <c r="D708" s="376"/>
      <c r="E708" s="377"/>
      <c r="F708" s="182"/>
      <c r="G708" s="380"/>
    </row>
    <row r="709" spans="1:7" s="197" customFormat="1" ht="15.75" x14ac:dyDescent="0.25">
      <c r="A709" s="372" t="s">
        <v>1455</v>
      </c>
      <c r="B709" s="184" t="s">
        <v>324</v>
      </c>
      <c r="C709" s="214" t="s">
        <v>877</v>
      </c>
      <c r="D709" s="242">
        <v>202108</v>
      </c>
      <c r="E709" s="245">
        <v>44439</v>
      </c>
      <c r="F709" s="182" t="s">
        <v>97</v>
      </c>
      <c r="G709" s="380">
        <v>190</v>
      </c>
    </row>
    <row r="710" spans="1:7" s="197" customFormat="1" ht="30" x14ac:dyDescent="0.25">
      <c r="A710" s="372" t="s">
        <v>1456</v>
      </c>
      <c r="B710" s="184" t="s">
        <v>324</v>
      </c>
      <c r="C710" s="214" t="s">
        <v>877</v>
      </c>
      <c r="D710" s="242">
        <v>202108</v>
      </c>
      <c r="E710" s="245">
        <v>44439</v>
      </c>
      <c r="F710" s="182" t="s">
        <v>98</v>
      </c>
      <c r="G710" s="380">
        <v>64.22</v>
      </c>
    </row>
    <row r="711" spans="1:7" s="197" customFormat="1" ht="15.75" x14ac:dyDescent="0.25">
      <c r="A711" s="325" t="s">
        <v>1446</v>
      </c>
      <c r="B711" s="231" t="s">
        <v>854</v>
      </c>
      <c r="C711" s="214"/>
      <c r="D711" s="376"/>
      <c r="E711" s="377"/>
      <c r="F711" s="182"/>
      <c r="G711" s="380"/>
    </row>
    <row r="712" spans="1:7" s="197" customFormat="1" ht="15.75" x14ac:dyDescent="0.25">
      <c r="A712" s="372" t="s">
        <v>1457</v>
      </c>
      <c r="B712" s="184" t="s">
        <v>324</v>
      </c>
      <c r="C712" s="214" t="s">
        <v>877</v>
      </c>
      <c r="D712" s="242">
        <v>202108</v>
      </c>
      <c r="E712" s="245">
        <v>44439</v>
      </c>
      <c r="F712" s="182" t="s">
        <v>97</v>
      </c>
      <c r="G712" s="380">
        <v>247</v>
      </c>
    </row>
    <row r="713" spans="1:7" s="197" customFormat="1" ht="30" x14ac:dyDescent="0.25">
      <c r="A713" s="372" t="s">
        <v>1458</v>
      </c>
      <c r="B713" s="184" t="s">
        <v>324</v>
      </c>
      <c r="C713" s="214" t="s">
        <v>877</v>
      </c>
      <c r="D713" s="242">
        <v>202108</v>
      </c>
      <c r="E713" s="245">
        <v>44439</v>
      </c>
      <c r="F713" s="182" t="s">
        <v>98</v>
      </c>
      <c r="G713" s="263">
        <v>83.49</v>
      </c>
    </row>
    <row r="714" spans="1:7" s="197" customFormat="1" ht="15.75" x14ac:dyDescent="0.25">
      <c r="A714" s="325" t="s">
        <v>1447</v>
      </c>
      <c r="B714" s="231" t="s">
        <v>857</v>
      </c>
      <c r="C714" s="214"/>
      <c r="D714" s="376"/>
      <c r="E714" s="377"/>
      <c r="F714" s="182"/>
      <c r="G714" s="380"/>
    </row>
    <row r="715" spans="1:7" s="197" customFormat="1" ht="15.75" x14ac:dyDescent="0.25">
      <c r="A715" s="372" t="s">
        <v>1459</v>
      </c>
      <c r="B715" s="184" t="s">
        <v>324</v>
      </c>
      <c r="C715" s="214" t="s">
        <v>877</v>
      </c>
      <c r="D715" s="242">
        <v>202108</v>
      </c>
      <c r="E715" s="245">
        <v>44439</v>
      </c>
      <c r="F715" s="182" t="s">
        <v>97</v>
      </c>
      <c r="G715" s="380">
        <v>304</v>
      </c>
    </row>
    <row r="716" spans="1:7" s="197" customFormat="1" ht="30" x14ac:dyDescent="0.25">
      <c r="A716" s="372" t="s">
        <v>1460</v>
      </c>
      <c r="B716" s="184" t="s">
        <v>324</v>
      </c>
      <c r="C716" s="214" t="s">
        <v>877</v>
      </c>
      <c r="D716" s="242">
        <v>202108</v>
      </c>
      <c r="E716" s="245">
        <v>44439</v>
      </c>
      <c r="F716" s="182" t="s">
        <v>98</v>
      </c>
      <c r="G716" s="380">
        <v>102.75</v>
      </c>
    </row>
    <row r="717" spans="1:7" s="197" customFormat="1" ht="15.75" x14ac:dyDescent="0.25">
      <c r="A717" s="325" t="s">
        <v>1448</v>
      </c>
      <c r="B717" s="231" t="s">
        <v>851</v>
      </c>
      <c r="C717" s="214"/>
      <c r="D717" s="376"/>
      <c r="E717" s="377"/>
      <c r="F717" s="182"/>
      <c r="G717" s="380"/>
    </row>
    <row r="718" spans="1:7" s="197" customFormat="1" ht="15.75" x14ac:dyDescent="0.25">
      <c r="A718" s="134" t="s">
        <v>1461</v>
      </c>
      <c r="B718" s="184" t="s">
        <v>324</v>
      </c>
      <c r="C718" s="214" t="s">
        <v>877</v>
      </c>
      <c r="D718" s="242">
        <v>202108</v>
      </c>
      <c r="E718" s="245">
        <v>44439</v>
      </c>
      <c r="F718" s="182" t="s">
        <v>97</v>
      </c>
      <c r="G718" s="380">
        <v>456</v>
      </c>
    </row>
    <row r="719" spans="1:7" s="197" customFormat="1" ht="30" x14ac:dyDescent="0.25">
      <c r="A719" s="134" t="s">
        <v>1462</v>
      </c>
      <c r="B719" s="184" t="s">
        <v>324</v>
      </c>
      <c r="C719" s="214" t="s">
        <v>877</v>
      </c>
      <c r="D719" s="242">
        <v>202108</v>
      </c>
      <c r="E719" s="245">
        <v>44439</v>
      </c>
      <c r="F719" s="182" t="s">
        <v>98</v>
      </c>
      <c r="G719" s="380">
        <v>154.13</v>
      </c>
    </row>
    <row r="720" spans="1:7" s="197" customFormat="1" ht="15.75" x14ac:dyDescent="0.25">
      <c r="A720" s="325" t="s">
        <v>1463</v>
      </c>
      <c r="B720" s="231" t="s">
        <v>852</v>
      </c>
      <c r="C720" s="333"/>
      <c r="D720" s="369"/>
      <c r="E720" s="373"/>
      <c r="F720" s="189"/>
      <c r="G720" s="381"/>
    </row>
    <row r="721" spans="1:7" s="197" customFormat="1" ht="15.75" x14ac:dyDescent="0.25">
      <c r="A721" s="372" t="s">
        <v>1473</v>
      </c>
      <c r="B721" s="184" t="s">
        <v>324</v>
      </c>
      <c r="C721" s="214" t="s">
        <v>904</v>
      </c>
      <c r="D721" s="242">
        <v>202109</v>
      </c>
      <c r="E721" s="245">
        <v>44469</v>
      </c>
      <c r="F721" s="182" t="s">
        <v>97</v>
      </c>
      <c r="G721" s="380">
        <v>304</v>
      </c>
    </row>
    <row r="722" spans="1:7" s="197" customFormat="1" ht="30" x14ac:dyDescent="0.25">
      <c r="A722" s="372" t="s">
        <v>1474</v>
      </c>
      <c r="B722" s="184" t="s">
        <v>324</v>
      </c>
      <c r="C722" s="214" t="s">
        <v>904</v>
      </c>
      <c r="D722" s="242">
        <v>202109</v>
      </c>
      <c r="E722" s="245">
        <v>44469</v>
      </c>
      <c r="F722" s="182" t="s">
        <v>98</v>
      </c>
      <c r="G722" s="380">
        <v>102.75</v>
      </c>
    </row>
    <row r="723" spans="1:7" s="197" customFormat="1" ht="15.75" x14ac:dyDescent="0.25">
      <c r="A723" s="383" t="s">
        <v>1464</v>
      </c>
      <c r="B723" s="232" t="s">
        <v>846</v>
      </c>
      <c r="C723" s="214"/>
      <c r="D723" s="376"/>
      <c r="E723" s="377"/>
      <c r="F723" s="182"/>
      <c r="G723" s="380"/>
    </row>
    <row r="724" spans="1:7" s="197" customFormat="1" ht="15.75" x14ac:dyDescent="0.25">
      <c r="A724" s="383"/>
      <c r="B724" s="184" t="s">
        <v>324</v>
      </c>
      <c r="C724" s="214" t="s">
        <v>904</v>
      </c>
      <c r="D724" s="242">
        <v>202109</v>
      </c>
      <c r="E724" s="245">
        <v>44469</v>
      </c>
      <c r="F724" s="182" t="s">
        <v>97</v>
      </c>
      <c r="G724" s="380">
        <v>456</v>
      </c>
    </row>
    <row r="725" spans="1:7" s="197" customFormat="1" ht="30" x14ac:dyDescent="0.25">
      <c r="A725" s="383"/>
      <c r="B725" s="184" t="s">
        <v>324</v>
      </c>
      <c r="C725" s="214" t="s">
        <v>904</v>
      </c>
      <c r="D725" s="242">
        <v>202109</v>
      </c>
      <c r="E725" s="245">
        <v>44469</v>
      </c>
      <c r="F725" s="182" t="s">
        <v>98</v>
      </c>
      <c r="G725" s="380">
        <v>154.13</v>
      </c>
    </row>
    <row r="726" spans="1:7" s="197" customFormat="1" ht="15.75" x14ac:dyDescent="0.25">
      <c r="A726" s="383" t="s">
        <v>1465</v>
      </c>
      <c r="B726" s="232" t="s">
        <v>848</v>
      </c>
      <c r="C726" s="214"/>
      <c r="D726" s="376"/>
      <c r="E726" s="377"/>
      <c r="F726" s="182"/>
      <c r="G726" s="380"/>
    </row>
    <row r="727" spans="1:7" s="197" customFormat="1" ht="15.75" x14ac:dyDescent="0.25">
      <c r="A727" s="383"/>
      <c r="B727" s="184" t="s">
        <v>324</v>
      </c>
      <c r="C727" s="214" t="s">
        <v>904</v>
      </c>
      <c r="D727" s="242">
        <v>202109</v>
      </c>
      <c r="E727" s="245">
        <v>44469</v>
      </c>
      <c r="F727" s="182" t="s">
        <v>97</v>
      </c>
      <c r="G727" s="380">
        <v>228</v>
      </c>
    </row>
    <row r="728" spans="1:7" s="197" customFormat="1" ht="30" x14ac:dyDescent="0.25">
      <c r="A728" s="383"/>
      <c r="B728" s="184" t="s">
        <v>324</v>
      </c>
      <c r="C728" s="214" t="s">
        <v>904</v>
      </c>
      <c r="D728" s="242">
        <v>202109</v>
      </c>
      <c r="E728" s="245">
        <v>44469</v>
      </c>
      <c r="F728" s="182" t="s">
        <v>98</v>
      </c>
      <c r="G728" s="263">
        <v>77.06</v>
      </c>
    </row>
    <row r="729" spans="1:7" s="197" customFormat="1" ht="15.75" x14ac:dyDescent="0.25">
      <c r="A729" s="383" t="s">
        <v>1466</v>
      </c>
      <c r="B729" s="232" t="s">
        <v>850</v>
      </c>
      <c r="C729" s="214"/>
      <c r="D729" s="376"/>
      <c r="E729" s="377"/>
      <c r="F729" s="182"/>
      <c r="G729" s="380"/>
    </row>
    <row r="730" spans="1:7" s="197" customFormat="1" ht="15.75" x14ac:dyDescent="0.25">
      <c r="A730" s="383"/>
      <c r="B730" s="184" t="s">
        <v>324</v>
      </c>
      <c r="C730" s="214" t="s">
        <v>904</v>
      </c>
      <c r="D730" s="242">
        <v>202109</v>
      </c>
      <c r="E730" s="245">
        <v>44469</v>
      </c>
      <c r="F730" s="182" t="s">
        <v>97</v>
      </c>
      <c r="G730" s="380">
        <v>418</v>
      </c>
    </row>
    <row r="731" spans="1:7" s="197" customFormat="1" ht="30" x14ac:dyDescent="0.25">
      <c r="A731" s="383"/>
      <c r="B731" s="184" t="s">
        <v>324</v>
      </c>
      <c r="C731" s="214" t="s">
        <v>904</v>
      </c>
      <c r="D731" s="242">
        <v>202109</v>
      </c>
      <c r="E731" s="245">
        <v>44469</v>
      </c>
      <c r="F731" s="182" t="s">
        <v>98</v>
      </c>
      <c r="G731" s="380">
        <v>141.28</v>
      </c>
    </row>
    <row r="732" spans="1:7" s="197" customFormat="1" ht="15.75" x14ac:dyDescent="0.25">
      <c r="A732" s="383" t="s">
        <v>1467</v>
      </c>
      <c r="B732" s="232" t="s">
        <v>869</v>
      </c>
      <c r="C732" s="214"/>
      <c r="D732" s="376"/>
      <c r="E732" s="377"/>
      <c r="F732" s="182"/>
      <c r="G732" s="380"/>
    </row>
    <row r="733" spans="1:7" s="197" customFormat="1" ht="15.75" x14ac:dyDescent="0.25">
      <c r="A733" s="383"/>
      <c r="B733" s="184" t="s">
        <v>324</v>
      </c>
      <c r="C733" s="214" t="s">
        <v>904</v>
      </c>
      <c r="D733" s="242">
        <v>202109</v>
      </c>
      <c r="E733" s="245">
        <v>44469</v>
      </c>
      <c r="F733" s="182" t="s">
        <v>97</v>
      </c>
      <c r="G733" s="380">
        <v>190</v>
      </c>
    </row>
    <row r="734" spans="1:7" s="197" customFormat="1" ht="30" x14ac:dyDescent="0.25">
      <c r="A734" s="383"/>
      <c r="B734" s="184" t="s">
        <v>324</v>
      </c>
      <c r="C734" s="214" t="s">
        <v>904</v>
      </c>
      <c r="D734" s="242">
        <v>202109</v>
      </c>
      <c r="E734" s="245">
        <v>44469</v>
      </c>
      <c r="F734" s="182" t="s">
        <v>98</v>
      </c>
      <c r="G734" s="380">
        <v>64.22</v>
      </c>
    </row>
    <row r="735" spans="1:7" s="197" customFormat="1" ht="15.75" x14ac:dyDescent="0.25">
      <c r="A735" s="383" t="s">
        <v>1468</v>
      </c>
      <c r="B735" s="232" t="s">
        <v>847</v>
      </c>
      <c r="C735" s="214"/>
      <c r="D735" s="376"/>
      <c r="E735" s="377"/>
      <c r="F735" s="182"/>
      <c r="G735" s="380"/>
    </row>
    <row r="736" spans="1:7" s="197" customFormat="1" ht="15.75" x14ac:dyDescent="0.25">
      <c r="A736" s="383"/>
      <c r="B736" s="184" t="s">
        <v>324</v>
      </c>
      <c r="C736" s="214" t="s">
        <v>904</v>
      </c>
      <c r="D736" s="242">
        <v>202109</v>
      </c>
      <c r="E736" s="245">
        <v>44469</v>
      </c>
      <c r="F736" s="182" t="s">
        <v>97</v>
      </c>
      <c r="G736" s="380">
        <v>228</v>
      </c>
    </row>
    <row r="737" spans="1:7" s="197" customFormat="1" ht="30" x14ac:dyDescent="0.25">
      <c r="A737" s="383"/>
      <c r="B737" s="184" t="s">
        <v>324</v>
      </c>
      <c r="C737" s="214" t="s">
        <v>904</v>
      </c>
      <c r="D737" s="242">
        <v>202109</v>
      </c>
      <c r="E737" s="245">
        <v>44469</v>
      </c>
      <c r="F737" s="182" t="s">
        <v>98</v>
      </c>
      <c r="G737" s="263">
        <v>77.06</v>
      </c>
    </row>
    <row r="738" spans="1:7" s="197" customFormat="1" ht="15.75" x14ac:dyDescent="0.25">
      <c r="A738" s="383" t="s">
        <v>1469</v>
      </c>
      <c r="B738" s="232" t="s">
        <v>854</v>
      </c>
      <c r="C738" s="214"/>
      <c r="D738" s="376"/>
      <c r="E738" s="377"/>
      <c r="F738" s="182"/>
      <c r="G738" s="380"/>
    </row>
    <row r="739" spans="1:7" s="197" customFormat="1" ht="15.75" x14ac:dyDescent="0.25">
      <c r="A739" s="383"/>
      <c r="B739" s="184" t="s">
        <v>324</v>
      </c>
      <c r="C739" s="214" t="s">
        <v>904</v>
      </c>
      <c r="D739" s="242">
        <v>202109</v>
      </c>
      <c r="E739" s="245">
        <v>44469</v>
      </c>
      <c r="F739" s="182" t="s">
        <v>97</v>
      </c>
      <c r="G739" s="380">
        <v>76</v>
      </c>
    </row>
    <row r="740" spans="1:7" s="197" customFormat="1" ht="30" x14ac:dyDescent="0.25">
      <c r="A740" s="383"/>
      <c r="B740" s="184" t="s">
        <v>324</v>
      </c>
      <c r="C740" s="214" t="s">
        <v>904</v>
      </c>
      <c r="D740" s="242">
        <v>202109</v>
      </c>
      <c r="E740" s="245">
        <v>44469</v>
      </c>
      <c r="F740" s="182" t="s">
        <v>98</v>
      </c>
      <c r="G740" s="263">
        <v>25.69</v>
      </c>
    </row>
    <row r="741" spans="1:7" s="197" customFormat="1" ht="15.75" x14ac:dyDescent="0.25">
      <c r="A741" s="383" t="s">
        <v>1470</v>
      </c>
      <c r="B741" s="232" t="s">
        <v>853</v>
      </c>
      <c r="C741" s="214"/>
      <c r="D741" s="376"/>
      <c r="E741" s="377"/>
      <c r="F741" s="182"/>
      <c r="G741" s="380"/>
    </row>
    <row r="742" spans="1:7" s="197" customFormat="1" ht="15.75" x14ac:dyDescent="0.25">
      <c r="A742" s="383"/>
      <c r="B742" s="184" t="s">
        <v>324</v>
      </c>
      <c r="C742" s="214" t="s">
        <v>904</v>
      </c>
      <c r="D742" s="242">
        <v>202109</v>
      </c>
      <c r="E742" s="245">
        <v>44469</v>
      </c>
      <c r="F742" s="182" t="s">
        <v>97</v>
      </c>
      <c r="G742" s="380">
        <v>266</v>
      </c>
    </row>
    <row r="743" spans="1:7" s="197" customFormat="1" ht="30" x14ac:dyDescent="0.25">
      <c r="A743" s="383"/>
      <c r="B743" s="184" t="s">
        <v>324</v>
      </c>
      <c r="C743" s="214" t="s">
        <v>904</v>
      </c>
      <c r="D743" s="242">
        <v>202109</v>
      </c>
      <c r="E743" s="245">
        <v>44469</v>
      </c>
      <c r="F743" s="182" t="s">
        <v>98</v>
      </c>
      <c r="G743" s="380">
        <v>89.91</v>
      </c>
    </row>
    <row r="744" spans="1:7" s="197" customFormat="1" ht="15.75" x14ac:dyDescent="0.25">
      <c r="A744" s="383" t="s">
        <v>1471</v>
      </c>
      <c r="B744" s="232" t="s">
        <v>857</v>
      </c>
      <c r="C744" s="214"/>
      <c r="D744" s="376"/>
      <c r="E744" s="377"/>
      <c r="F744" s="182"/>
      <c r="G744" s="380"/>
    </row>
    <row r="745" spans="1:7" s="197" customFormat="1" ht="15.75" x14ac:dyDescent="0.25">
      <c r="A745" s="383"/>
      <c r="B745" s="184" t="s">
        <v>324</v>
      </c>
      <c r="C745" s="214" t="s">
        <v>904</v>
      </c>
      <c r="D745" s="242">
        <v>202109</v>
      </c>
      <c r="E745" s="245">
        <v>44469</v>
      </c>
      <c r="F745" s="182" t="s">
        <v>97</v>
      </c>
      <c r="G745" s="380">
        <v>266</v>
      </c>
    </row>
    <row r="746" spans="1:7" s="197" customFormat="1" ht="30" x14ac:dyDescent="0.25">
      <c r="A746" s="383"/>
      <c r="B746" s="184" t="s">
        <v>324</v>
      </c>
      <c r="C746" s="214" t="s">
        <v>904</v>
      </c>
      <c r="D746" s="242">
        <v>202109</v>
      </c>
      <c r="E746" s="245">
        <v>44469</v>
      </c>
      <c r="F746" s="182" t="s">
        <v>98</v>
      </c>
      <c r="G746" s="380">
        <v>89.91</v>
      </c>
    </row>
    <row r="747" spans="1:7" s="197" customFormat="1" ht="15.75" x14ac:dyDescent="0.25">
      <c r="A747" s="383" t="s">
        <v>1472</v>
      </c>
      <c r="B747" s="232" t="s">
        <v>851</v>
      </c>
      <c r="C747" s="214"/>
      <c r="D747" s="376"/>
      <c r="E747" s="377"/>
      <c r="F747" s="182"/>
      <c r="G747" s="380"/>
    </row>
    <row r="748" spans="1:7" s="197" customFormat="1" ht="15.75" x14ac:dyDescent="0.25">
      <c r="A748" s="383"/>
      <c r="B748" s="184" t="s">
        <v>324</v>
      </c>
      <c r="C748" s="214" t="s">
        <v>904</v>
      </c>
      <c r="D748" s="242">
        <v>202109</v>
      </c>
      <c r="E748" s="245">
        <v>44469</v>
      </c>
      <c r="F748" s="182" t="s">
        <v>97</v>
      </c>
      <c r="G748" s="380">
        <v>627</v>
      </c>
    </row>
    <row r="749" spans="1:7" s="197" customFormat="1" ht="30" x14ac:dyDescent="0.25">
      <c r="A749" s="383"/>
      <c r="B749" s="184" t="s">
        <v>324</v>
      </c>
      <c r="C749" s="214" t="s">
        <v>904</v>
      </c>
      <c r="D749" s="242">
        <v>202109</v>
      </c>
      <c r="E749" s="245">
        <v>44469</v>
      </c>
      <c r="F749" s="182" t="s">
        <v>98</v>
      </c>
      <c r="G749" s="380">
        <v>211.93</v>
      </c>
    </row>
    <row r="750" spans="1:7" s="197" customFormat="1" x14ac:dyDescent="0.25">
      <c r="A750" s="476" t="str">
        <f>'C1. Tööjõukulud'!A176:F176</f>
        <v>Aruandlusperioodi 01/01/2021 - 30/09/2021 kulud kokku</v>
      </c>
      <c r="B750" s="477"/>
      <c r="C750" s="477"/>
      <c r="D750" s="477"/>
      <c r="E750" s="477"/>
      <c r="F750" s="478"/>
      <c r="G750" s="273">
        <f>SUM(G330:G749)</f>
        <v>64742.490000000042</v>
      </c>
    </row>
    <row r="751" spans="1:7" s="197" customFormat="1" x14ac:dyDescent="0.25">
      <c r="A751" s="179"/>
      <c r="B751" s="179"/>
      <c r="C751" s="199"/>
      <c r="D751" s="199"/>
      <c r="E751" s="249"/>
      <c r="F751" s="179"/>
      <c r="G751" s="261"/>
    </row>
    <row r="752" spans="1:7" s="197" customFormat="1" x14ac:dyDescent="0.25">
      <c r="A752" s="179"/>
      <c r="B752" s="179"/>
      <c r="C752" s="199"/>
      <c r="D752" s="199"/>
      <c r="E752" s="249"/>
      <c r="F752" s="179"/>
      <c r="G752" s="261"/>
    </row>
    <row r="753" spans="1:10" s="197" customFormat="1" x14ac:dyDescent="0.25">
      <c r="A753" s="179"/>
      <c r="B753" s="179"/>
      <c r="C753" s="199"/>
      <c r="D753" s="199"/>
      <c r="E753" s="249"/>
      <c r="F753" s="179"/>
      <c r="G753" s="261"/>
    </row>
    <row r="754" spans="1:10" x14ac:dyDescent="0.25">
      <c r="A754" s="179"/>
      <c r="B754" s="179"/>
      <c r="C754" s="199"/>
      <c r="D754" s="199"/>
      <c r="E754" s="249"/>
      <c r="F754" s="179"/>
      <c r="G754" s="261"/>
      <c r="H754" s="197"/>
      <c r="I754" s="197"/>
      <c r="J754" s="197"/>
    </row>
    <row r="755" spans="1:10" s="197" customFormat="1" x14ac:dyDescent="0.25">
      <c r="A755" s="179"/>
      <c r="B755" s="179"/>
      <c r="C755" s="199"/>
      <c r="D755" s="199"/>
      <c r="E755" s="249"/>
      <c r="F755" s="179"/>
      <c r="G755" s="261"/>
    </row>
    <row r="756" spans="1:10" s="197" customFormat="1" x14ac:dyDescent="0.25">
      <c r="A756" s="179"/>
      <c r="B756" s="179"/>
      <c r="C756" s="199"/>
      <c r="D756" s="199"/>
      <c r="E756" s="249"/>
      <c r="F756" s="179"/>
      <c r="G756" s="261"/>
    </row>
    <row r="757" spans="1:10" s="197" customFormat="1" x14ac:dyDescent="0.25">
      <c r="A757" s="179"/>
      <c r="B757" s="179"/>
      <c r="C757" s="199"/>
      <c r="D757" s="199"/>
      <c r="E757" s="249"/>
      <c r="F757" s="179"/>
      <c r="G757" s="261"/>
    </row>
    <row r="758" spans="1:10" s="197" customFormat="1" x14ac:dyDescent="0.25">
      <c r="A758" s="179"/>
      <c r="B758" s="179"/>
      <c r="C758" s="199"/>
      <c r="D758" s="199"/>
      <c r="E758" s="249"/>
      <c r="F758" s="179"/>
      <c r="G758" s="261"/>
    </row>
    <row r="759" spans="1:10" s="197" customFormat="1" x14ac:dyDescent="0.25">
      <c r="A759" s="179"/>
      <c r="B759" s="179"/>
      <c r="C759" s="199"/>
      <c r="D759" s="199"/>
      <c r="E759" s="249"/>
      <c r="F759" s="179"/>
      <c r="G759" s="261"/>
    </row>
    <row r="760" spans="1:10" s="197" customFormat="1" x14ac:dyDescent="0.25">
      <c r="A760" s="179"/>
      <c r="B760" s="179"/>
      <c r="C760" s="199"/>
      <c r="D760" s="199"/>
      <c r="E760" s="249"/>
      <c r="F760" s="179"/>
      <c r="G760" s="261"/>
    </row>
    <row r="761" spans="1:10" s="197" customFormat="1" x14ac:dyDescent="0.25">
      <c r="A761" s="179"/>
      <c r="B761" s="179"/>
      <c r="C761" s="199"/>
      <c r="D761" s="199"/>
      <c r="E761" s="249"/>
      <c r="F761" s="179"/>
      <c r="G761" s="261"/>
    </row>
    <row r="762" spans="1:10" s="197" customFormat="1" x14ac:dyDescent="0.25">
      <c r="A762" s="179"/>
      <c r="B762" s="179"/>
      <c r="C762" s="199"/>
      <c r="D762" s="199"/>
      <c r="E762" s="249"/>
      <c r="F762" s="179"/>
      <c r="G762" s="261"/>
    </row>
    <row r="763" spans="1:10" s="197" customFormat="1" x14ac:dyDescent="0.25">
      <c r="A763" s="179"/>
      <c r="B763" s="179"/>
      <c r="C763" s="199"/>
      <c r="D763" s="199"/>
      <c r="E763" s="249"/>
      <c r="F763" s="179"/>
      <c r="G763" s="261"/>
      <c r="H763" s="107"/>
      <c r="I763" s="107"/>
      <c r="J763" s="107"/>
    </row>
    <row r="764" spans="1:10" s="197" customFormat="1" x14ac:dyDescent="0.25">
      <c r="A764" s="179"/>
      <c r="B764" s="179"/>
      <c r="C764" s="199"/>
      <c r="D764" s="199"/>
      <c r="E764" s="249"/>
      <c r="F764" s="179"/>
      <c r="G764" s="261"/>
    </row>
    <row r="765" spans="1:10" s="197" customFormat="1" x14ac:dyDescent="0.25">
      <c r="A765" s="179"/>
      <c r="B765" s="179"/>
      <c r="C765" s="199"/>
      <c r="D765" s="199"/>
      <c r="E765" s="249"/>
      <c r="F765" s="179"/>
      <c r="G765" s="261"/>
    </row>
    <row r="766" spans="1:10" s="197" customFormat="1" x14ac:dyDescent="0.25">
      <c r="A766" s="179"/>
      <c r="B766" s="179"/>
      <c r="C766" s="199"/>
      <c r="D766" s="199"/>
      <c r="E766" s="249"/>
      <c r="F766" s="179"/>
      <c r="G766" s="261"/>
    </row>
    <row r="767" spans="1:10" s="197" customFormat="1" x14ac:dyDescent="0.25">
      <c r="A767" s="179"/>
      <c r="B767" s="179"/>
      <c r="C767" s="199"/>
      <c r="D767" s="199"/>
      <c r="E767" s="249"/>
      <c r="F767" s="179"/>
      <c r="G767" s="261"/>
    </row>
    <row r="768" spans="1:10" s="197" customFormat="1" x14ac:dyDescent="0.25">
      <c r="A768" s="476" t="str">
        <f>'C1. Tööjõukulud'!A195:F195</f>
        <v>Aruandlusperioodi 01/10/2021 - 30/04/2022 kulud kokku</v>
      </c>
      <c r="B768" s="477"/>
      <c r="C768" s="477"/>
      <c r="D768" s="477"/>
      <c r="E768" s="477"/>
      <c r="F768" s="478"/>
      <c r="G768" s="273">
        <f>SUM(G751:G767)</f>
        <v>0</v>
      </c>
    </row>
    <row r="769" spans="1:10" s="197" customFormat="1" x14ac:dyDescent="0.25">
      <c r="A769" s="179"/>
      <c r="B769" s="179"/>
      <c r="C769" s="199"/>
      <c r="D769" s="199"/>
      <c r="E769" s="249"/>
      <c r="F769" s="179"/>
      <c r="G769" s="261"/>
    </row>
    <row r="770" spans="1:10" s="197" customFormat="1" x14ac:dyDescent="0.25">
      <c r="A770" s="179"/>
      <c r="B770" s="179"/>
      <c r="C770" s="199"/>
      <c r="D770" s="199"/>
      <c r="E770" s="249"/>
      <c r="F770" s="179"/>
      <c r="G770" s="261"/>
    </row>
    <row r="771" spans="1:10" s="197" customFormat="1" x14ac:dyDescent="0.25">
      <c r="A771" s="179"/>
      <c r="B771" s="179"/>
      <c r="C771" s="199"/>
      <c r="D771" s="199"/>
      <c r="E771" s="249"/>
      <c r="F771" s="179"/>
      <c r="G771" s="261"/>
    </row>
    <row r="772" spans="1:10" x14ac:dyDescent="0.25">
      <c r="A772" s="179"/>
      <c r="B772" s="179"/>
      <c r="C772" s="199"/>
      <c r="D772" s="199"/>
      <c r="E772" s="249"/>
      <c r="F772" s="179"/>
      <c r="G772" s="261"/>
      <c r="H772" s="197"/>
      <c r="I772" s="197"/>
      <c r="J772" s="197"/>
    </row>
    <row r="773" spans="1:10" x14ac:dyDescent="0.25">
      <c r="A773" s="179"/>
      <c r="B773" s="179"/>
      <c r="C773" s="199"/>
      <c r="D773" s="199"/>
      <c r="E773" s="249"/>
      <c r="F773" s="179"/>
      <c r="G773" s="261"/>
      <c r="H773" s="197"/>
      <c r="I773" s="197"/>
      <c r="J773" s="197"/>
    </row>
    <row r="774" spans="1:10" x14ac:dyDescent="0.25">
      <c r="A774" s="179"/>
      <c r="B774" s="179"/>
      <c r="C774" s="199"/>
      <c r="D774" s="199"/>
      <c r="E774" s="249"/>
      <c r="F774" s="179"/>
      <c r="G774" s="261"/>
      <c r="H774" s="197"/>
      <c r="I774" s="197"/>
      <c r="J774" s="197"/>
    </row>
    <row r="775" spans="1:10" x14ac:dyDescent="0.25">
      <c r="A775" s="179"/>
      <c r="B775" s="179"/>
      <c r="C775" s="199"/>
      <c r="D775" s="199"/>
      <c r="E775" s="249"/>
      <c r="F775" s="179"/>
      <c r="G775" s="261"/>
      <c r="H775" s="197"/>
      <c r="I775" s="197"/>
      <c r="J775" s="197"/>
    </row>
    <row r="776" spans="1:10" x14ac:dyDescent="0.25">
      <c r="A776" s="179"/>
      <c r="B776" s="179"/>
      <c r="C776" s="199"/>
      <c r="D776" s="199"/>
      <c r="E776" s="249"/>
      <c r="F776" s="179"/>
      <c r="G776" s="261"/>
      <c r="H776" s="197"/>
      <c r="I776" s="197"/>
      <c r="J776" s="197"/>
    </row>
    <row r="777" spans="1:10" x14ac:dyDescent="0.25">
      <c r="A777" s="179"/>
      <c r="B777" s="179"/>
      <c r="C777" s="199"/>
      <c r="D777" s="199"/>
      <c r="E777" s="249"/>
      <c r="F777" s="179"/>
      <c r="G777" s="261"/>
      <c r="H777" s="197"/>
      <c r="I777" s="197"/>
      <c r="J777" s="197"/>
    </row>
    <row r="778" spans="1:10" x14ac:dyDescent="0.25">
      <c r="A778" s="179"/>
      <c r="B778" s="179"/>
      <c r="C778" s="199"/>
      <c r="D778" s="199"/>
      <c r="E778" s="249"/>
      <c r="F778" s="179"/>
      <c r="G778" s="261"/>
      <c r="H778" s="197"/>
      <c r="I778" s="197"/>
      <c r="J778" s="197"/>
    </row>
    <row r="779" spans="1:10" x14ac:dyDescent="0.25">
      <c r="A779" s="179"/>
      <c r="B779" s="179"/>
      <c r="C779" s="199"/>
      <c r="D779" s="199"/>
      <c r="E779" s="249"/>
      <c r="F779" s="179"/>
      <c r="G779" s="261"/>
      <c r="H779" s="197"/>
      <c r="I779" s="197"/>
      <c r="J779" s="197"/>
    </row>
    <row r="780" spans="1:10" x14ac:dyDescent="0.25">
      <c r="A780" s="179"/>
      <c r="B780" s="179"/>
      <c r="C780" s="199"/>
      <c r="D780" s="199"/>
      <c r="E780" s="249"/>
      <c r="F780" s="179"/>
      <c r="G780" s="261"/>
      <c r="H780" s="197"/>
      <c r="I780" s="197"/>
      <c r="J780" s="197"/>
    </row>
    <row r="781" spans="1:10" x14ac:dyDescent="0.25">
      <c r="A781" s="179"/>
      <c r="B781" s="179"/>
      <c r="C781" s="199"/>
      <c r="D781" s="199"/>
      <c r="E781" s="249"/>
      <c r="F781" s="179"/>
      <c r="G781" s="261"/>
    </row>
    <row r="782" spans="1:10" x14ac:dyDescent="0.25">
      <c r="A782" s="179"/>
      <c r="B782" s="179"/>
      <c r="C782" s="199"/>
      <c r="D782" s="199"/>
      <c r="E782" s="249"/>
      <c r="F782" s="179"/>
      <c r="G782" s="261"/>
    </row>
    <row r="783" spans="1:10" x14ac:dyDescent="0.25">
      <c r="A783" s="179"/>
      <c r="B783" s="179"/>
      <c r="C783" s="199"/>
      <c r="D783" s="199"/>
      <c r="E783" s="249"/>
      <c r="F783" s="179"/>
      <c r="G783" s="261"/>
    </row>
    <row r="784" spans="1:10" x14ac:dyDescent="0.25">
      <c r="A784" s="179"/>
      <c r="B784" s="179"/>
      <c r="C784" s="199"/>
      <c r="D784" s="199"/>
      <c r="E784" s="249"/>
      <c r="F784" s="179"/>
      <c r="G784" s="261"/>
    </row>
    <row r="785" spans="1:7" x14ac:dyDescent="0.25">
      <c r="A785" s="179"/>
      <c r="B785" s="179"/>
      <c r="C785" s="199"/>
      <c r="D785" s="199"/>
      <c r="E785" s="249"/>
      <c r="F785" s="179"/>
      <c r="G785" s="261"/>
    </row>
    <row r="786" spans="1:7" x14ac:dyDescent="0.25">
      <c r="A786" s="476" t="str">
        <f>'C1. Tööjõukulud'!A214:F214</f>
        <v>Aruandlusperioodi 01/05/2022 - 31/12/2022 kulud kokku</v>
      </c>
      <c r="B786" s="477"/>
      <c r="C786" s="477"/>
      <c r="D786" s="477"/>
      <c r="E786" s="477"/>
      <c r="F786" s="478"/>
      <c r="G786" s="273">
        <f>SUM(G769:G785)</f>
        <v>0</v>
      </c>
    </row>
    <row r="787" spans="1:7" x14ac:dyDescent="0.25">
      <c r="A787" s="473" t="s">
        <v>59</v>
      </c>
      <c r="B787" s="473"/>
      <c r="C787" s="473"/>
      <c r="D787" s="337"/>
      <c r="E787" s="337"/>
      <c r="F787" s="190"/>
      <c r="G787" s="273">
        <f>G329+G750+G768+G786</f>
        <v>118043.51000000001</v>
      </c>
    </row>
  </sheetData>
  <sheetProtection formatCells="0" formatColumns="0" formatRows="0" insertColumns="0" insertRows="0" deleteColumns="0" deleteRows="0" selectLockedCells="1"/>
  <mergeCells count="35">
    <mergeCell ref="A27:G27"/>
    <mergeCell ref="A30:G30"/>
    <mergeCell ref="A33:G33"/>
    <mergeCell ref="A36:G36"/>
    <mergeCell ref="A296:G296"/>
    <mergeCell ref="A12:G12"/>
    <mergeCell ref="A15:G15"/>
    <mergeCell ref="A18:G18"/>
    <mergeCell ref="A21:G21"/>
    <mergeCell ref="A24:G24"/>
    <mergeCell ref="A787:C787"/>
    <mergeCell ref="B3:F3"/>
    <mergeCell ref="G3:G4"/>
    <mergeCell ref="A329:F329"/>
    <mergeCell ref="A750:F750"/>
    <mergeCell ref="A768:F768"/>
    <mergeCell ref="A786:F786"/>
    <mergeCell ref="A40:G40"/>
    <mergeCell ref="A43:G43"/>
    <mergeCell ref="A46:G46"/>
    <mergeCell ref="A49:G49"/>
    <mergeCell ref="A52:G52"/>
    <mergeCell ref="A55:G55"/>
    <mergeCell ref="A58:G58"/>
    <mergeCell ref="A61:G61"/>
    <mergeCell ref="A98:G98"/>
    <mergeCell ref="A347:G347"/>
    <mergeCell ref="A350:G350"/>
    <mergeCell ref="A353:G353"/>
    <mergeCell ref="A356:G356"/>
    <mergeCell ref="A332:G332"/>
    <mergeCell ref="A335:G335"/>
    <mergeCell ref="A338:G338"/>
    <mergeCell ref="A341:G341"/>
    <mergeCell ref="A344:G344"/>
  </mergeCells>
  <pageMargins left="0.7" right="0.7" top="0.75" bottom="0.75" header="0.3" footer="0.3"/>
  <pageSetup paperSize="9"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6" tint="0.39997558519241921"/>
  </sheetPr>
  <dimension ref="A1:K84"/>
  <sheetViews>
    <sheetView topLeftCell="A43" workbookViewId="0">
      <selection activeCell="S25" sqref="S25"/>
    </sheetView>
  </sheetViews>
  <sheetFormatPr defaultColWidth="9.140625" defaultRowHeight="15.75" x14ac:dyDescent="0.25"/>
  <cols>
    <col min="1" max="1" width="9.140625" style="18"/>
    <col min="2" max="2" width="21.140625" style="18" customWidth="1"/>
    <col min="3" max="3" width="28" style="18" customWidth="1"/>
    <col min="4" max="4" width="16.7109375" style="15" customWidth="1"/>
    <col min="5" max="5" width="15.7109375" style="15" customWidth="1"/>
    <col min="6" max="6" width="21.28515625" style="18" customWidth="1"/>
    <col min="7" max="7" width="12.42578125" style="274" bestFit="1" customWidth="1"/>
    <col min="8" max="8" width="0" style="18" hidden="1" customWidth="1"/>
    <col min="9" max="9" width="11.28515625" style="18" hidden="1" customWidth="1"/>
    <col min="10" max="16384" width="9.140625" style="18"/>
  </cols>
  <sheetData>
    <row r="1" spans="1:11" x14ac:dyDescent="0.25">
      <c r="A1" s="3" t="s">
        <v>128</v>
      </c>
      <c r="B1" s="3"/>
    </row>
    <row r="2" spans="1:11" x14ac:dyDescent="0.25">
      <c r="A2" s="81" t="s">
        <v>111</v>
      </c>
    </row>
    <row r="3" spans="1:11" x14ac:dyDescent="0.25">
      <c r="A3" s="16"/>
      <c r="B3" s="459" t="s">
        <v>126</v>
      </c>
      <c r="C3" s="459"/>
      <c r="D3" s="459"/>
      <c r="E3" s="459"/>
      <c r="F3" s="459"/>
      <c r="G3" s="460" t="s">
        <v>14</v>
      </c>
      <c r="H3" s="151"/>
    </row>
    <row r="4" spans="1:11" ht="31.5" x14ac:dyDescent="0.25">
      <c r="A4" s="92" t="s">
        <v>1</v>
      </c>
      <c r="B4" s="5" t="s">
        <v>47</v>
      </c>
      <c r="C4" s="5" t="s">
        <v>48</v>
      </c>
      <c r="D4" s="5" t="s">
        <v>49</v>
      </c>
      <c r="E4" s="5" t="s">
        <v>50</v>
      </c>
      <c r="F4" s="5" t="s">
        <v>51</v>
      </c>
      <c r="G4" s="460"/>
      <c r="H4" s="151"/>
    </row>
    <row r="5" spans="1:11" s="27" customFormat="1" x14ac:dyDescent="0.25">
      <c r="A5" s="25"/>
      <c r="B5" s="25"/>
      <c r="C5" s="25"/>
      <c r="D5" s="25"/>
      <c r="E5" s="26"/>
      <c r="F5" s="25"/>
      <c r="G5" s="276"/>
      <c r="H5" s="152"/>
    </row>
    <row r="6" spans="1:11" s="130" customFormat="1" x14ac:dyDescent="0.25">
      <c r="A6" s="308" t="s">
        <v>185</v>
      </c>
      <c r="B6" s="309" t="s">
        <v>145</v>
      </c>
      <c r="C6" s="310"/>
      <c r="D6" s="309"/>
      <c r="E6" s="311"/>
      <c r="F6" s="309"/>
      <c r="G6" s="392"/>
      <c r="H6" s="235"/>
      <c r="J6" s="27" t="s">
        <v>221</v>
      </c>
    </row>
    <row r="7" spans="1:11" s="132" customFormat="1" x14ac:dyDescent="0.25">
      <c r="A7" s="134"/>
      <c r="B7" s="116"/>
      <c r="C7" s="115"/>
      <c r="D7" s="116"/>
      <c r="E7" s="135"/>
      <c r="F7" s="116"/>
      <c r="G7" s="393"/>
      <c r="H7" s="153"/>
    </row>
    <row r="8" spans="1:11" s="132" customFormat="1" x14ac:dyDescent="0.25">
      <c r="A8" s="134"/>
      <c r="B8" s="116"/>
      <c r="C8" s="115"/>
      <c r="D8" s="116"/>
      <c r="E8" s="135"/>
      <c r="F8" s="116"/>
      <c r="G8" s="393"/>
      <c r="H8" s="153"/>
      <c r="J8" s="133"/>
      <c r="K8" s="133"/>
    </row>
    <row r="9" spans="1:11" s="143" customFormat="1" x14ac:dyDescent="0.25">
      <c r="A9" s="236" t="s">
        <v>186</v>
      </c>
      <c r="B9" s="129" t="s">
        <v>150</v>
      </c>
      <c r="C9" s="136"/>
      <c r="D9" s="136"/>
      <c r="E9" s="237"/>
      <c r="F9" s="136"/>
      <c r="G9" s="394"/>
      <c r="H9" s="238"/>
      <c r="J9" s="137" t="s">
        <v>222</v>
      </c>
      <c r="K9" s="239"/>
    </row>
    <row r="10" spans="1:11" s="158" customFormat="1" x14ac:dyDescent="0.25">
      <c r="A10" s="155" t="s">
        <v>402</v>
      </c>
      <c r="B10" s="149" t="s">
        <v>256</v>
      </c>
      <c r="C10" s="217" t="s">
        <v>236</v>
      </c>
      <c r="D10" s="302" t="s">
        <v>257</v>
      </c>
      <c r="E10" s="256">
        <v>43998</v>
      </c>
      <c r="F10" s="147" t="s">
        <v>258</v>
      </c>
      <c r="G10" s="395">
        <v>44.04</v>
      </c>
      <c r="H10" s="139">
        <v>88</v>
      </c>
      <c r="I10" s="156">
        <v>44006</v>
      </c>
      <c r="J10" s="138"/>
      <c r="K10" s="157"/>
    </row>
    <row r="11" spans="1:11" s="158" customFormat="1" ht="26.25" x14ac:dyDescent="0.25">
      <c r="A11" s="155" t="s">
        <v>357</v>
      </c>
      <c r="B11" s="149" t="s">
        <v>262</v>
      </c>
      <c r="C11" s="217" t="s">
        <v>236</v>
      </c>
      <c r="D11" s="302" t="s">
        <v>263</v>
      </c>
      <c r="E11" s="256">
        <v>44005</v>
      </c>
      <c r="F11" s="147" t="s">
        <v>798</v>
      </c>
      <c r="G11" s="395">
        <v>176.5</v>
      </c>
      <c r="H11" s="139">
        <v>4083</v>
      </c>
      <c r="I11" s="156">
        <v>44012</v>
      </c>
      <c r="J11" s="138"/>
      <c r="K11" s="157"/>
    </row>
    <row r="12" spans="1:11" s="132" customFormat="1" x14ac:dyDescent="0.25">
      <c r="F12" s="116"/>
      <c r="G12" s="393"/>
      <c r="H12" s="153"/>
      <c r="J12" s="138"/>
      <c r="K12" s="133"/>
    </row>
    <row r="13" spans="1:11" s="132" customFormat="1" x14ac:dyDescent="0.25">
      <c r="A13" s="134"/>
      <c r="B13" s="114"/>
      <c r="C13" s="312"/>
      <c r="D13" s="312"/>
      <c r="E13" s="313"/>
      <c r="F13" s="116"/>
      <c r="G13" s="393"/>
      <c r="H13" s="153"/>
      <c r="J13" s="138"/>
      <c r="K13" s="133"/>
    </row>
    <row r="14" spans="1:11" s="132" customFormat="1" x14ac:dyDescent="0.25">
      <c r="A14" s="134"/>
      <c r="B14" s="114"/>
      <c r="C14" s="312"/>
      <c r="D14" s="312"/>
      <c r="E14" s="313"/>
      <c r="F14" s="116"/>
      <c r="G14" s="393"/>
      <c r="H14" s="153"/>
      <c r="J14" s="138"/>
      <c r="K14" s="133"/>
    </row>
    <row r="15" spans="1:11" s="130" customFormat="1" x14ac:dyDescent="0.25">
      <c r="A15" s="127" t="s">
        <v>187</v>
      </c>
      <c r="B15" s="304" t="s">
        <v>154</v>
      </c>
      <c r="C15" s="128"/>
      <c r="D15" s="128"/>
      <c r="E15" s="305"/>
      <c r="F15" s="128"/>
      <c r="G15" s="279"/>
      <c r="H15" s="306"/>
      <c r="J15" s="409" t="s">
        <v>223</v>
      </c>
      <c r="K15" s="307"/>
    </row>
    <row r="16" spans="1:11" s="27" customFormat="1" x14ac:dyDescent="0.25">
      <c r="A16" s="25"/>
      <c r="B16" s="25"/>
      <c r="C16" s="25"/>
      <c r="D16" s="25"/>
      <c r="E16" s="26"/>
      <c r="F16" s="25"/>
      <c r="G16" s="276"/>
      <c r="H16" s="152"/>
      <c r="J16" s="31"/>
      <c r="K16" s="31"/>
    </row>
    <row r="17" spans="1:11" s="27" customFormat="1" x14ac:dyDescent="0.25">
      <c r="A17" s="25"/>
      <c r="B17" s="25"/>
      <c r="C17" s="25"/>
      <c r="D17" s="25"/>
      <c r="E17" s="26"/>
      <c r="F17" s="25"/>
      <c r="G17" s="276"/>
      <c r="H17" s="152"/>
    </row>
    <row r="18" spans="1:11" s="27" customFormat="1" x14ac:dyDescent="0.25">
      <c r="A18" s="25"/>
      <c r="B18" s="25"/>
      <c r="C18" s="25"/>
      <c r="D18" s="25"/>
      <c r="E18" s="26"/>
      <c r="F18" s="25"/>
      <c r="G18" s="276"/>
      <c r="H18" s="152"/>
    </row>
    <row r="19" spans="1:11" s="27" customFormat="1" x14ac:dyDescent="0.25">
      <c r="A19" s="25"/>
      <c r="B19" s="25"/>
      <c r="C19" s="25"/>
      <c r="D19" s="25"/>
      <c r="E19" s="26"/>
      <c r="F19" s="25"/>
      <c r="G19" s="276"/>
      <c r="H19" s="152"/>
    </row>
    <row r="20" spans="1:11" s="27" customFormat="1" x14ac:dyDescent="0.25">
      <c r="A20" s="25"/>
      <c r="B20" s="25"/>
      <c r="C20" s="25"/>
      <c r="D20" s="25"/>
      <c r="E20" s="26"/>
      <c r="F20" s="25"/>
      <c r="G20" s="276"/>
      <c r="H20" s="152"/>
    </row>
    <row r="21" spans="1:11" s="27" customFormat="1" x14ac:dyDescent="0.25">
      <c r="A21" s="25"/>
      <c r="B21" s="25"/>
      <c r="C21" s="25"/>
      <c r="D21" s="25"/>
      <c r="E21" s="26"/>
      <c r="F21" s="25"/>
      <c r="G21" s="276"/>
      <c r="H21" s="152"/>
    </row>
    <row r="22" spans="1:11" s="27" customFormat="1" x14ac:dyDescent="0.25">
      <c r="A22" s="25"/>
      <c r="B22" s="25"/>
      <c r="C22" s="25"/>
      <c r="D22" s="25"/>
      <c r="E22" s="26"/>
      <c r="F22" s="25"/>
      <c r="G22" s="276"/>
      <c r="H22" s="152"/>
    </row>
    <row r="23" spans="1:11" s="27" customFormat="1" x14ac:dyDescent="0.25">
      <c r="A23" s="25"/>
      <c r="B23" s="25"/>
      <c r="C23" s="25"/>
      <c r="D23" s="25"/>
      <c r="E23" s="26"/>
      <c r="F23" s="25"/>
      <c r="G23" s="276"/>
      <c r="H23" s="152"/>
    </row>
    <row r="24" spans="1:11" s="27" customFormat="1" x14ac:dyDescent="0.25">
      <c r="A24" s="25"/>
      <c r="B24" s="25"/>
      <c r="C24" s="25"/>
      <c r="D24" s="25"/>
      <c r="E24" s="26"/>
      <c r="F24" s="25"/>
      <c r="G24" s="276"/>
      <c r="H24" s="152"/>
    </row>
    <row r="25" spans="1:11" s="27" customFormat="1" x14ac:dyDescent="0.25">
      <c r="A25" s="25"/>
      <c r="B25" s="25"/>
      <c r="C25" s="25"/>
      <c r="D25" s="25"/>
      <c r="E25" s="26"/>
      <c r="F25" s="25"/>
      <c r="G25" s="276"/>
      <c r="H25" s="152"/>
    </row>
    <row r="26" spans="1:11" s="27" customFormat="1" x14ac:dyDescent="0.25">
      <c r="A26" s="25"/>
      <c r="B26" s="25"/>
      <c r="C26" s="25"/>
      <c r="D26" s="25"/>
      <c r="E26" s="26"/>
      <c r="F26" s="25"/>
      <c r="G26" s="276"/>
      <c r="H26" s="152"/>
    </row>
    <row r="27" spans="1:11" s="27" customFormat="1" x14ac:dyDescent="0.25">
      <c r="A27" s="25"/>
      <c r="B27" s="25"/>
      <c r="C27" s="25"/>
      <c r="D27" s="25"/>
      <c r="E27" s="26"/>
      <c r="F27" s="25"/>
      <c r="G27" s="276"/>
      <c r="H27" s="152"/>
    </row>
    <row r="28" spans="1:11" s="27" customFormat="1" x14ac:dyDescent="0.25">
      <c r="A28" s="25"/>
      <c r="B28" s="25"/>
      <c r="C28" s="25"/>
      <c r="D28" s="25"/>
      <c r="E28" s="26"/>
      <c r="F28" s="25"/>
      <c r="G28" s="276"/>
      <c r="H28" s="152"/>
    </row>
    <row r="29" spans="1:11" x14ac:dyDescent="0.25">
      <c r="A29" s="461" t="str">
        <f>'C1. Tööjõukulud'!A94:F94</f>
        <v>Aruandlusperioodi 01/04/2020 - 31/12/2020 kulud kokku</v>
      </c>
      <c r="B29" s="462"/>
      <c r="C29" s="462"/>
      <c r="D29" s="462"/>
      <c r="E29" s="462"/>
      <c r="F29" s="463"/>
      <c r="G29" s="277">
        <f>SUM(G5:G28)</f>
        <v>220.54</v>
      </c>
      <c r="H29" s="154"/>
    </row>
    <row r="30" spans="1:11" s="130" customFormat="1" x14ac:dyDescent="0.25">
      <c r="A30" s="308" t="s">
        <v>185</v>
      </c>
      <c r="B30" s="309" t="s">
        <v>145</v>
      </c>
      <c r="C30" s="310"/>
      <c r="D30" s="309"/>
      <c r="E30" s="311"/>
      <c r="F30" s="309"/>
      <c r="G30" s="392"/>
      <c r="H30" s="235"/>
      <c r="J30" s="27" t="s">
        <v>221</v>
      </c>
    </row>
    <row r="31" spans="1:11" s="143" customFormat="1" x14ac:dyDescent="0.25">
      <c r="A31" s="236" t="s">
        <v>186</v>
      </c>
      <c r="B31" s="129" t="s">
        <v>150</v>
      </c>
      <c r="C31" s="136"/>
      <c r="D31" s="136"/>
      <c r="E31" s="237"/>
      <c r="F31" s="136"/>
      <c r="G31" s="394"/>
      <c r="H31" s="238"/>
      <c r="J31" s="137" t="s">
        <v>222</v>
      </c>
      <c r="K31" s="239"/>
    </row>
    <row r="32" spans="1:11" s="27" customFormat="1" ht="39" x14ac:dyDescent="0.25">
      <c r="A32" s="372" t="s">
        <v>1477</v>
      </c>
      <c r="B32" s="346" t="s">
        <v>874</v>
      </c>
      <c r="C32" s="162" t="s">
        <v>236</v>
      </c>
      <c r="D32" s="338" t="s">
        <v>875</v>
      </c>
      <c r="E32" s="167">
        <v>44429</v>
      </c>
      <c r="F32" s="347" t="s">
        <v>876</v>
      </c>
      <c r="G32" s="366">
        <v>1470.25</v>
      </c>
      <c r="H32" s="152"/>
    </row>
    <row r="33" spans="1:11" s="130" customFormat="1" x14ac:dyDescent="0.25">
      <c r="A33" s="127" t="s">
        <v>187</v>
      </c>
      <c r="B33" s="304" t="s">
        <v>154</v>
      </c>
      <c r="C33" s="128"/>
      <c r="D33" s="128"/>
      <c r="E33" s="305"/>
      <c r="F33" s="128"/>
      <c r="G33" s="279"/>
      <c r="H33" s="306"/>
      <c r="J33" s="409" t="s">
        <v>223</v>
      </c>
      <c r="K33" s="307"/>
    </row>
    <row r="34" spans="1:11" s="143" customFormat="1" x14ac:dyDescent="0.25">
      <c r="A34" s="480" t="s">
        <v>1478</v>
      </c>
      <c r="B34" s="481"/>
      <c r="C34" s="481"/>
      <c r="D34" s="481"/>
      <c r="E34" s="481"/>
      <c r="F34" s="481"/>
      <c r="G34" s="482"/>
      <c r="H34" s="396"/>
    </row>
    <row r="35" spans="1:11" s="143" customFormat="1" x14ac:dyDescent="0.25">
      <c r="A35" s="408" t="s">
        <v>1479</v>
      </c>
      <c r="B35" s="184" t="s">
        <v>324</v>
      </c>
      <c r="C35" s="214" t="s">
        <v>451</v>
      </c>
      <c r="D35" s="242">
        <v>202109</v>
      </c>
      <c r="E35" s="245">
        <v>44469</v>
      </c>
      <c r="F35" s="184" t="s">
        <v>97</v>
      </c>
      <c r="G35" s="366">
        <v>400</v>
      </c>
      <c r="H35" s="396"/>
    </row>
    <row r="36" spans="1:11" s="143" customFormat="1" ht="31.5" customHeight="1" x14ac:dyDescent="0.25">
      <c r="A36" s="408" t="s">
        <v>1480</v>
      </c>
      <c r="B36" s="184" t="s">
        <v>324</v>
      </c>
      <c r="C36" s="214" t="s">
        <v>451</v>
      </c>
      <c r="D36" s="242">
        <v>202109</v>
      </c>
      <c r="E36" s="245"/>
      <c r="F36" s="182" t="s">
        <v>98</v>
      </c>
      <c r="G36" s="264">
        <v>135.19999999999999</v>
      </c>
      <c r="H36" s="396"/>
    </row>
    <row r="37" spans="1:11" s="27" customFormat="1" x14ac:dyDescent="0.25">
      <c r="A37" s="25"/>
      <c r="B37" s="25"/>
      <c r="C37" s="25"/>
      <c r="D37" s="25"/>
      <c r="E37" s="26"/>
      <c r="F37" s="25"/>
      <c r="G37" s="276"/>
      <c r="H37" s="152"/>
    </row>
    <row r="38" spans="1:11" s="27" customFormat="1" x14ac:dyDescent="0.25">
      <c r="A38" s="25"/>
      <c r="B38" s="25"/>
      <c r="C38" s="25"/>
      <c r="D38" s="25"/>
      <c r="E38" s="26"/>
      <c r="F38" s="25"/>
      <c r="G38" s="276"/>
      <c r="H38" s="152"/>
    </row>
    <row r="39" spans="1:11" s="27" customFormat="1" x14ac:dyDescent="0.25">
      <c r="A39" s="25"/>
      <c r="B39" s="25"/>
      <c r="C39" s="25"/>
      <c r="D39" s="25"/>
      <c r="E39" s="26"/>
      <c r="F39" s="25"/>
      <c r="G39" s="276"/>
      <c r="H39" s="152"/>
    </row>
    <row r="40" spans="1:11" s="27" customFormat="1" x14ac:dyDescent="0.25">
      <c r="A40" s="25"/>
      <c r="B40" s="25"/>
      <c r="C40" s="25"/>
      <c r="D40" s="25"/>
      <c r="E40" s="26"/>
      <c r="F40" s="25"/>
      <c r="G40" s="276"/>
      <c r="H40" s="152"/>
    </row>
    <row r="41" spans="1:11" s="27" customFormat="1" x14ac:dyDescent="0.25">
      <c r="A41" s="25"/>
      <c r="B41" s="25"/>
      <c r="C41" s="25"/>
      <c r="D41" s="25"/>
      <c r="E41" s="26"/>
      <c r="F41" s="25"/>
      <c r="G41" s="276"/>
      <c r="H41" s="152"/>
    </row>
    <row r="42" spans="1:11" s="27" customFormat="1" x14ac:dyDescent="0.25">
      <c r="A42" s="25"/>
      <c r="B42" s="25"/>
      <c r="C42" s="25"/>
      <c r="D42" s="25"/>
      <c r="E42" s="26"/>
      <c r="F42" s="25"/>
      <c r="G42" s="276"/>
      <c r="H42" s="152"/>
    </row>
    <row r="43" spans="1:11" s="27" customFormat="1" x14ac:dyDescent="0.25">
      <c r="A43" s="25"/>
      <c r="B43" s="25"/>
      <c r="C43" s="25"/>
      <c r="D43" s="25"/>
      <c r="E43" s="26"/>
      <c r="F43" s="25"/>
      <c r="G43" s="276"/>
      <c r="H43" s="152"/>
    </row>
    <row r="44" spans="1:11" s="27" customFormat="1" x14ac:dyDescent="0.25">
      <c r="A44" s="25"/>
      <c r="B44" s="25"/>
      <c r="C44" s="25"/>
      <c r="D44" s="25"/>
      <c r="E44" s="26"/>
      <c r="F44" s="25"/>
      <c r="G44" s="276"/>
      <c r="H44" s="152"/>
    </row>
    <row r="45" spans="1:11" s="27" customFormat="1" x14ac:dyDescent="0.25">
      <c r="A45" s="25"/>
      <c r="B45" s="25"/>
      <c r="C45" s="25"/>
      <c r="D45" s="25"/>
      <c r="E45" s="26"/>
      <c r="F45" s="25"/>
      <c r="G45" s="276"/>
      <c r="H45" s="152"/>
    </row>
    <row r="46" spans="1:11" s="27" customFormat="1" x14ac:dyDescent="0.25">
      <c r="A46" s="25"/>
      <c r="B46" s="25"/>
      <c r="C46" s="25"/>
      <c r="D46" s="25"/>
      <c r="E46" s="26"/>
      <c r="F46" s="25"/>
      <c r="G46" s="276"/>
      <c r="H46" s="152"/>
    </row>
    <row r="47" spans="1:11" x14ac:dyDescent="0.25">
      <c r="A47" s="461" t="str">
        <f>'C1. Tööjõukulud'!A176:F176</f>
        <v>Aruandlusperioodi 01/01/2021 - 30/09/2021 kulud kokku</v>
      </c>
      <c r="B47" s="462"/>
      <c r="C47" s="462"/>
      <c r="D47" s="462"/>
      <c r="E47" s="462"/>
      <c r="F47" s="463"/>
      <c r="G47" s="277">
        <f>SUM(G32:G46)</f>
        <v>2005.45</v>
      </c>
      <c r="H47" s="154"/>
    </row>
    <row r="48" spans="1:11" s="27" customFormat="1" x14ac:dyDescent="0.25">
      <c r="A48" s="25"/>
      <c r="B48" s="25"/>
      <c r="C48" s="25"/>
      <c r="D48" s="25"/>
      <c r="E48" s="26"/>
      <c r="F48" s="25"/>
      <c r="G48" s="276"/>
      <c r="H48" s="152"/>
    </row>
    <row r="49" spans="1:8" s="27" customFormat="1" x14ac:dyDescent="0.25">
      <c r="A49" s="25"/>
      <c r="B49" s="25"/>
      <c r="C49" s="25"/>
      <c r="D49" s="25"/>
      <c r="E49" s="26"/>
      <c r="F49" s="25"/>
      <c r="G49" s="276"/>
      <c r="H49" s="152"/>
    </row>
    <row r="50" spans="1:8" s="27" customFormat="1" x14ac:dyDescent="0.25">
      <c r="A50" s="25"/>
      <c r="B50" s="25"/>
      <c r="C50" s="25"/>
      <c r="D50" s="25"/>
      <c r="E50" s="26"/>
      <c r="F50" s="25"/>
      <c r="G50" s="276"/>
      <c r="H50" s="152"/>
    </row>
    <row r="51" spans="1:8" s="27" customFormat="1" x14ac:dyDescent="0.25">
      <c r="A51" s="25"/>
      <c r="B51" s="25"/>
      <c r="C51" s="25"/>
      <c r="D51" s="25"/>
      <c r="E51" s="26"/>
      <c r="F51" s="25"/>
      <c r="G51" s="276"/>
      <c r="H51" s="152"/>
    </row>
    <row r="52" spans="1:8" s="27" customFormat="1" x14ac:dyDescent="0.25">
      <c r="A52" s="25"/>
      <c r="B52" s="25"/>
      <c r="C52" s="25"/>
      <c r="D52" s="25"/>
      <c r="E52" s="26"/>
      <c r="F52" s="25"/>
      <c r="G52" s="276"/>
      <c r="H52" s="152"/>
    </row>
    <row r="53" spans="1:8" s="27" customFormat="1" x14ac:dyDescent="0.25">
      <c r="A53" s="25"/>
      <c r="B53" s="25"/>
      <c r="C53" s="25"/>
      <c r="D53" s="25"/>
      <c r="E53" s="26"/>
      <c r="F53" s="25"/>
      <c r="G53" s="276"/>
      <c r="H53" s="152"/>
    </row>
    <row r="54" spans="1:8" s="27" customFormat="1" x14ac:dyDescent="0.25">
      <c r="A54" s="25"/>
      <c r="B54" s="25"/>
      <c r="C54" s="25"/>
      <c r="D54" s="25"/>
      <c r="E54" s="26"/>
      <c r="F54" s="25"/>
      <c r="G54" s="276"/>
      <c r="H54" s="152"/>
    </row>
    <row r="55" spans="1:8" s="27" customFormat="1" x14ac:dyDescent="0.25">
      <c r="A55" s="25"/>
      <c r="B55" s="25"/>
      <c r="C55" s="25"/>
      <c r="D55" s="25"/>
      <c r="E55" s="26"/>
      <c r="F55" s="25"/>
      <c r="G55" s="276"/>
      <c r="H55" s="152"/>
    </row>
    <row r="56" spans="1:8" s="27" customFormat="1" x14ac:dyDescent="0.25">
      <c r="A56" s="25"/>
      <c r="B56" s="25"/>
      <c r="C56" s="25"/>
      <c r="D56" s="25"/>
      <c r="E56" s="26"/>
      <c r="F56" s="25"/>
      <c r="G56" s="276"/>
      <c r="H56" s="152"/>
    </row>
    <row r="57" spans="1:8" s="27" customFormat="1" x14ac:dyDescent="0.25">
      <c r="A57" s="25"/>
      <c r="B57" s="25"/>
      <c r="C57" s="25"/>
      <c r="D57" s="25"/>
      <c r="E57" s="26"/>
      <c r="F57" s="25"/>
      <c r="G57" s="276"/>
      <c r="H57" s="152"/>
    </row>
    <row r="58" spans="1:8" s="27" customFormat="1" x14ac:dyDescent="0.25">
      <c r="A58" s="25"/>
      <c r="B58" s="25"/>
      <c r="C58" s="25"/>
      <c r="D58" s="25"/>
      <c r="E58" s="26"/>
      <c r="F58" s="25"/>
      <c r="G58" s="276"/>
      <c r="H58" s="152"/>
    </row>
    <row r="59" spans="1:8" s="27" customFormat="1" x14ac:dyDescent="0.25">
      <c r="A59" s="25"/>
      <c r="B59" s="25"/>
      <c r="C59" s="25"/>
      <c r="D59" s="25"/>
      <c r="E59" s="26"/>
      <c r="F59" s="25"/>
      <c r="G59" s="276"/>
      <c r="H59" s="152"/>
    </row>
    <row r="60" spans="1:8" s="27" customFormat="1" x14ac:dyDescent="0.25">
      <c r="A60" s="25"/>
      <c r="B60" s="25"/>
      <c r="C60" s="25"/>
      <c r="D60" s="25"/>
      <c r="E60" s="26"/>
      <c r="F60" s="25"/>
      <c r="G60" s="276"/>
      <c r="H60" s="152"/>
    </row>
    <row r="61" spans="1:8" s="27" customFormat="1" x14ac:dyDescent="0.25">
      <c r="A61" s="25"/>
      <c r="B61" s="25"/>
      <c r="C61" s="25"/>
      <c r="D61" s="25"/>
      <c r="E61" s="26"/>
      <c r="F61" s="25"/>
      <c r="G61" s="276"/>
      <c r="H61" s="152"/>
    </row>
    <row r="62" spans="1:8" s="27" customFormat="1" x14ac:dyDescent="0.25">
      <c r="A62" s="25"/>
      <c r="B62" s="25"/>
      <c r="C62" s="25"/>
      <c r="D62" s="25"/>
      <c r="E62" s="26"/>
      <c r="F62" s="25"/>
      <c r="G62" s="276"/>
      <c r="H62" s="152"/>
    </row>
    <row r="63" spans="1:8" s="27" customFormat="1" x14ac:dyDescent="0.25">
      <c r="A63" s="25"/>
      <c r="B63" s="25"/>
      <c r="C63" s="25"/>
      <c r="D63" s="25"/>
      <c r="E63" s="26"/>
      <c r="F63" s="25"/>
      <c r="G63" s="276"/>
      <c r="H63" s="152"/>
    </row>
    <row r="64" spans="1:8" s="27" customFormat="1" x14ac:dyDescent="0.25">
      <c r="A64" s="25"/>
      <c r="B64" s="25"/>
      <c r="C64" s="25"/>
      <c r="D64" s="25"/>
      <c r="E64" s="26"/>
      <c r="F64" s="25"/>
      <c r="G64" s="276"/>
      <c r="H64" s="152"/>
    </row>
    <row r="65" spans="1:8" x14ac:dyDescent="0.25">
      <c r="A65" s="461" t="str">
        <f>'C1. Tööjõukulud'!A195:F195</f>
        <v>Aruandlusperioodi 01/10/2021 - 30/04/2022 kulud kokku</v>
      </c>
      <c r="B65" s="462"/>
      <c r="C65" s="462"/>
      <c r="D65" s="462"/>
      <c r="E65" s="462"/>
      <c r="F65" s="463"/>
      <c r="G65" s="277">
        <f>SUM(G48:G64)</f>
        <v>0</v>
      </c>
      <c r="H65" s="154"/>
    </row>
    <row r="66" spans="1:8" s="27" customFormat="1" x14ac:dyDescent="0.25">
      <c r="A66" s="25"/>
      <c r="B66" s="25"/>
      <c r="C66" s="25"/>
      <c r="D66" s="25"/>
      <c r="E66" s="26"/>
      <c r="F66" s="25"/>
      <c r="G66" s="276"/>
      <c r="H66" s="152"/>
    </row>
    <row r="67" spans="1:8" s="27" customFormat="1" x14ac:dyDescent="0.25">
      <c r="A67" s="25"/>
      <c r="B67" s="25"/>
      <c r="C67" s="25"/>
      <c r="D67" s="25"/>
      <c r="E67" s="26"/>
      <c r="F67" s="25"/>
      <c r="G67" s="276"/>
      <c r="H67" s="152"/>
    </row>
    <row r="68" spans="1:8" s="27" customFormat="1" x14ac:dyDescent="0.25">
      <c r="A68" s="25"/>
      <c r="B68" s="25"/>
      <c r="C68" s="25"/>
      <c r="D68" s="25"/>
      <c r="E68" s="26"/>
      <c r="F68" s="25"/>
      <c r="G68" s="276"/>
      <c r="H68" s="152"/>
    </row>
    <row r="69" spans="1:8" s="27" customFormat="1" x14ac:dyDescent="0.25">
      <c r="A69" s="25"/>
      <c r="B69" s="25"/>
      <c r="C69" s="25"/>
      <c r="D69" s="25"/>
      <c r="E69" s="26"/>
      <c r="F69" s="25"/>
      <c r="G69" s="276"/>
      <c r="H69" s="152"/>
    </row>
    <row r="70" spans="1:8" s="27" customFormat="1" x14ac:dyDescent="0.25">
      <c r="A70" s="25"/>
      <c r="B70" s="25"/>
      <c r="C70" s="25"/>
      <c r="D70" s="25"/>
      <c r="E70" s="26"/>
      <c r="F70" s="25"/>
      <c r="G70" s="276"/>
      <c r="H70" s="152"/>
    </row>
    <row r="71" spans="1:8" s="27" customFormat="1" x14ac:dyDescent="0.25">
      <c r="A71" s="25"/>
      <c r="B71" s="25"/>
      <c r="C71" s="25"/>
      <c r="D71" s="25"/>
      <c r="E71" s="26"/>
      <c r="F71" s="25"/>
      <c r="G71" s="276"/>
      <c r="H71" s="152"/>
    </row>
    <row r="72" spans="1:8" s="27" customFormat="1" x14ac:dyDescent="0.25">
      <c r="A72" s="25"/>
      <c r="B72" s="25"/>
      <c r="C72" s="25"/>
      <c r="D72" s="25"/>
      <c r="E72" s="26"/>
      <c r="F72" s="25"/>
      <c r="G72" s="276"/>
      <c r="H72" s="152"/>
    </row>
    <row r="73" spans="1:8" s="27" customFormat="1" x14ac:dyDescent="0.25">
      <c r="A73" s="25"/>
      <c r="B73" s="25"/>
      <c r="C73" s="25"/>
      <c r="D73" s="25"/>
      <c r="E73" s="26"/>
      <c r="F73" s="25"/>
      <c r="G73" s="276"/>
      <c r="H73" s="152"/>
    </row>
    <row r="74" spans="1:8" s="27" customFormat="1" x14ac:dyDescent="0.25">
      <c r="A74" s="25"/>
      <c r="B74" s="25"/>
      <c r="C74" s="25"/>
      <c r="D74" s="25"/>
      <c r="E74" s="26"/>
      <c r="F74" s="25"/>
      <c r="G74" s="276"/>
      <c r="H74" s="152"/>
    </row>
    <row r="75" spans="1:8" s="27" customFormat="1" x14ac:dyDescent="0.25">
      <c r="A75" s="25"/>
      <c r="B75" s="25"/>
      <c r="C75" s="25"/>
      <c r="D75" s="25"/>
      <c r="E75" s="26"/>
      <c r="F75" s="25"/>
      <c r="G75" s="276"/>
      <c r="H75" s="152"/>
    </row>
    <row r="76" spans="1:8" s="27" customFormat="1" x14ac:dyDescent="0.25">
      <c r="A76" s="25"/>
      <c r="B76" s="25"/>
      <c r="C76" s="25"/>
      <c r="D76" s="25"/>
      <c r="E76" s="26"/>
      <c r="F76" s="25"/>
      <c r="G76" s="276"/>
      <c r="H76" s="152"/>
    </row>
    <row r="77" spans="1:8" s="27" customFormat="1" x14ac:dyDescent="0.25">
      <c r="A77" s="25"/>
      <c r="B77" s="25"/>
      <c r="C77" s="25"/>
      <c r="D77" s="25"/>
      <c r="E77" s="26"/>
      <c r="F77" s="25"/>
      <c r="G77" s="276"/>
      <c r="H77" s="152"/>
    </row>
    <row r="78" spans="1:8" s="27" customFormat="1" x14ac:dyDescent="0.25">
      <c r="A78" s="25"/>
      <c r="B78" s="25"/>
      <c r="C78" s="25"/>
      <c r="D78" s="25"/>
      <c r="E78" s="26"/>
      <c r="F78" s="25"/>
      <c r="G78" s="276"/>
      <c r="H78" s="152"/>
    </row>
    <row r="79" spans="1:8" s="27" customFormat="1" x14ac:dyDescent="0.25">
      <c r="A79" s="25"/>
      <c r="B79" s="25"/>
      <c r="C79" s="25"/>
      <c r="D79" s="25"/>
      <c r="E79" s="26"/>
      <c r="F79" s="25"/>
      <c r="G79" s="276"/>
      <c r="H79" s="152"/>
    </row>
    <row r="80" spans="1:8" s="27" customFormat="1" x14ac:dyDescent="0.25">
      <c r="A80" s="25"/>
      <c r="B80" s="25"/>
      <c r="C80" s="25"/>
      <c r="D80" s="25"/>
      <c r="E80" s="26"/>
      <c r="F80" s="25"/>
      <c r="G80" s="276"/>
      <c r="H80" s="152"/>
    </row>
    <row r="81" spans="1:8" s="27" customFormat="1" x14ac:dyDescent="0.25">
      <c r="A81" s="25"/>
      <c r="B81" s="25"/>
      <c r="C81" s="25"/>
      <c r="D81" s="25"/>
      <c r="E81" s="26"/>
      <c r="F81" s="25"/>
      <c r="G81" s="276"/>
      <c r="H81" s="152"/>
    </row>
    <row r="82" spans="1:8" s="27" customFormat="1" x14ac:dyDescent="0.25">
      <c r="A82" s="25"/>
      <c r="B82" s="25"/>
      <c r="C82" s="25"/>
      <c r="D82" s="25"/>
      <c r="E82" s="26"/>
      <c r="F82" s="25"/>
      <c r="G82" s="276"/>
      <c r="H82" s="152"/>
    </row>
    <row r="83" spans="1:8" x14ac:dyDescent="0.25">
      <c r="A83" s="461" t="str">
        <f>'C1. Tööjõukulud'!A214:F214</f>
        <v>Aruandlusperioodi 01/05/2022 - 31/12/2022 kulud kokku</v>
      </c>
      <c r="B83" s="462"/>
      <c r="C83" s="462"/>
      <c r="D83" s="462"/>
      <c r="E83" s="462"/>
      <c r="F83" s="463"/>
      <c r="G83" s="277">
        <f>SUM(G66:G82)</f>
        <v>0</v>
      </c>
      <c r="H83" s="154"/>
    </row>
    <row r="84" spans="1:8" x14ac:dyDescent="0.25">
      <c r="A84" s="457" t="s">
        <v>83</v>
      </c>
      <c r="B84" s="457"/>
      <c r="C84" s="458"/>
      <c r="D84" s="16"/>
      <c r="E84" s="16"/>
      <c r="F84" s="16"/>
      <c r="G84" s="277">
        <f>G29+G47+G65+G83</f>
        <v>2225.9900000000002</v>
      </c>
      <c r="H84" s="154"/>
    </row>
  </sheetData>
  <sheetProtection formatCells="0" formatColumns="0" formatRows="0" insertColumns="0" insertRows="0" deleteColumns="0" deleteRows="0" selectLockedCells="1"/>
  <mergeCells count="8">
    <mergeCell ref="A84:C84"/>
    <mergeCell ref="B3:F3"/>
    <mergeCell ref="G3:G4"/>
    <mergeCell ref="A29:F29"/>
    <mergeCell ref="A47:F47"/>
    <mergeCell ref="A65:F65"/>
    <mergeCell ref="A83:F83"/>
    <mergeCell ref="A34:G34"/>
  </mergeCells>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14"/>
  <sheetViews>
    <sheetView workbookViewId="0">
      <selection activeCell="A11" sqref="A11"/>
    </sheetView>
  </sheetViews>
  <sheetFormatPr defaultRowHeight="15" x14ac:dyDescent="0.25"/>
  <cols>
    <col min="1" max="1" width="64.5703125" bestFit="1" customWidth="1"/>
    <col min="2" max="2" width="7.5703125" bestFit="1" customWidth="1"/>
    <col min="3" max="3" width="11.85546875" bestFit="1" customWidth="1"/>
  </cols>
  <sheetData>
    <row r="1" spans="1:1" ht="15.75" x14ac:dyDescent="0.25">
      <c r="A1" s="18" t="s">
        <v>24</v>
      </c>
    </row>
    <row r="2" spans="1:1" ht="15.75" x14ac:dyDescent="0.25">
      <c r="A2" s="18" t="s">
        <v>25</v>
      </c>
    </row>
    <row r="3" spans="1:1" ht="15.75" x14ac:dyDescent="0.25">
      <c r="A3" s="18" t="s">
        <v>26</v>
      </c>
    </row>
    <row r="6" spans="1:1" ht="15.75" x14ac:dyDescent="0.25">
      <c r="A6" s="18" t="s">
        <v>36</v>
      </c>
    </row>
    <row r="7" spans="1:1" ht="15.75" x14ac:dyDescent="0.25">
      <c r="A7" s="18" t="s">
        <v>76</v>
      </c>
    </row>
    <row r="8" spans="1:1" s="15" customFormat="1" ht="15.75" x14ac:dyDescent="0.25">
      <c r="A8" s="18" t="s">
        <v>54</v>
      </c>
    </row>
    <row r="9" spans="1:1" ht="15.75" x14ac:dyDescent="0.25">
      <c r="A9" s="18" t="s">
        <v>55</v>
      </c>
    </row>
    <row r="12" spans="1:1" ht="15.75" x14ac:dyDescent="0.25">
      <c r="A12" s="18" t="s">
        <v>71</v>
      </c>
    </row>
    <row r="13" spans="1:1" ht="15.75" x14ac:dyDescent="0.25">
      <c r="A13" s="18" t="s">
        <v>72</v>
      </c>
    </row>
    <row r="14" spans="1:1" ht="15.75" x14ac:dyDescent="0.25">
      <c r="A14" s="18" t="s">
        <v>73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4</vt:i4>
      </vt:variant>
    </vt:vector>
  </HeadingPairs>
  <TitlesOfParts>
    <vt:vector size="15" baseType="lpstr">
      <vt:lpstr>A. Eelarve</vt:lpstr>
      <vt:lpstr>B. Maksetaotlus</vt:lpstr>
      <vt:lpstr>C. KULUARUANDE KOOND</vt:lpstr>
      <vt:lpstr>C1. Tööjõukulud</vt:lpstr>
      <vt:lpstr>C2. Sõidu- ja lähetuskulud</vt:lpstr>
      <vt:lpstr>C3. Seadmed, kinnisvara</vt:lpstr>
      <vt:lpstr> C4. EL avalikustamise kulud</vt:lpstr>
      <vt:lpstr> C5. Sihtrühmaga seotud kulud</vt:lpstr>
      <vt:lpstr>C6. Muud otsesed kulud</vt:lpstr>
      <vt:lpstr>Nähtamatu leht</vt:lpstr>
      <vt:lpstr>Leht1</vt:lpstr>
      <vt:lpstr>Kinnituskiri</vt:lpstr>
      <vt:lpstr>Projekti_valdkond</vt:lpstr>
      <vt:lpstr>Valdkond</vt:lpstr>
      <vt:lpstr>Ühik</vt:lpstr>
    </vt:vector>
  </TitlesOfParts>
  <Company>SMIT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Aigi Kasvand</dc:creator>
  <cp:lastModifiedBy>Andra Tamsalu</cp:lastModifiedBy>
  <dcterms:created xsi:type="dcterms:W3CDTF">2014-06-17T10:19:13Z</dcterms:created>
  <dcterms:modified xsi:type="dcterms:W3CDTF">2022-01-25T11:54:39Z</dcterms:modified>
</cp:coreProperties>
</file>